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18\Downloads\"/>
    </mc:Choice>
  </mc:AlternateContent>
  <xr:revisionPtr revIDLastSave="0" documentId="8_{90446093-D18E-4C97-B1C3-CA58064A5116}" xr6:coauthVersionLast="47" xr6:coauthVersionMax="47" xr10:uidLastSave="{00000000-0000-0000-0000-000000000000}"/>
  <bookViews>
    <workbookView xWindow="-108" yWindow="-108" windowWidth="23256" windowHeight="12576" activeTab="2" xr2:uid="{8DB91AB9-C864-4D4D-B526-FD18B2C8B3C0}"/>
  </bookViews>
  <sheets>
    <sheet name="Skaičiavimai" sheetId="1" r:id="rId1"/>
    <sheet name="Instrukcija" sheetId="2" r:id="rId2"/>
    <sheet name="Versijos" sheetId="6" r:id="rId3"/>
    <sheet name="pirkimai" sheetId="5" state="hidden" r:id="rId4"/>
  </sheets>
  <definedNames>
    <definedName name="DEF">Instrukcija!$B$1</definedName>
    <definedName name="RIBOSP">Instrukcija!$B$1</definedName>
    <definedName name="Taisykl">Instrukcija!$B$27:$D$29</definedName>
    <definedName name="Taisykles">Instrukcija!$B$26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M6" i="1" s="1"/>
  <c r="C102" i="2"/>
  <c r="C104" i="2" s="1"/>
  <c r="I3" i="1"/>
  <c r="H4" i="1" s="1"/>
  <c r="D103" i="2" l="1"/>
  <c r="D104" i="2"/>
  <c r="C103" i="2"/>
  <c r="D105" i="2" l="1"/>
  <c r="I9" i="1"/>
  <c r="H19" i="1" s="1"/>
  <c r="I10" i="1"/>
  <c r="I8" i="1"/>
  <c r="H5" i="1" l="1"/>
  <c r="I4" i="1"/>
  <c r="I11" i="1"/>
  <c r="I6" i="1" l="1"/>
  <c r="H6" i="1"/>
  <c r="I5" i="1"/>
  <c r="F15" i="1" s="1"/>
  <c r="F20" i="1" l="1"/>
  <c r="F11" i="1"/>
  <c r="F26" i="1"/>
  <c r="F34" i="1"/>
  <c r="F7" i="1"/>
  <c r="F28" i="1"/>
  <c r="F30" i="1"/>
  <c r="F54" i="1"/>
  <c r="F37" i="1"/>
  <c r="F12" i="1"/>
  <c r="F35" i="1"/>
  <c r="F25" i="1"/>
  <c r="F47" i="1"/>
  <c r="F16" i="1"/>
  <c r="F24" i="1"/>
  <c r="F53" i="1"/>
  <c r="F46" i="1"/>
  <c r="F22" i="1"/>
  <c r="F36" i="1"/>
  <c r="F40" i="1"/>
  <c r="F13" i="1"/>
  <c r="F17" i="1"/>
  <c r="F55" i="1"/>
  <c r="F6" i="1"/>
  <c r="F23" i="1"/>
  <c r="F8" i="1"/>
  <c r="F27" i="1"/>
  <c r="F9" i="1"/>
  <c r="F52" i="1"/>
  <c r="F44" i="1"/>
  <c r="F42" i="1"/>
  <c r="F41" i="1"/>
  <c r="F29" i="1"/>
  <c r="F49" i="1"/>
  <c r="F32" i="1"/>
  <c r="F10" i="1"/>
  <c r="F31" i="1"/>
  <c r="F43" i="1"/>
  <c r="F21" i="1"/>
  <c r="F51" i="1"/>
  <c r="F39" i="1"/>
  <c r="F19" i="1"/>
  <c r="F33" i="1"/>
  <c r="F48" i="1"/>
  <c r="F14" i="1"/>
  <c r="F45" i="1"/>
  <c r="F38" i="1"/>
  <c r="F18" i="1"/>
  <c r="F50" i="1"/>
  <c r="K10" i="1" l="1"/>
</calcChain>
</file>

<file path=xl/sharedStrings.xml><?xml version="1.0" encoding="utf-8"?>
<sst xmlns="http://schemas.openxmlformats.org/spreadsheetml/2006/main" count="62" uniqueCount="60">
  <si>
    <t>Tarptautinio pirkimo riba:</t>
  </si>
  <si>
    <t>Mažos vertės pirkimo riba:</t>
  </si>
  <si>
    <t xml:space="preserve">Eil. Nr. </t>
  </si>
  <si>
    <t>Suma, Eur be PVM</t>
  </si>
  <si>
    <t>Tarptautinis</t>
  </si>
  <si>
    <t>Vykdyti tarptautinių pirkimų už</t>
  </si>
  <si>
    <t>Vykdyti supaprastintų pirkimų už</t>
  </si>
  <si>
    <t xml:space="preserve">         Iš jų mažos:</t>
  </si>
  <si>
    <t xml:space="preserve">         Iš jų ne mažos:</t>
  </si>
  <si>
    <t>Numatomo pirkimo vertė:</t>
  </si>
  <si>
    <r>
      <t xml:space="preserve">Supaprastintas, </t>
    </r>
    <r>
      <rPr>
        <b/>
        <sz val="11"/>
        <color theme="1"/>
        <rFont val="Calibri"/>
        <family val="2"/>
        <scheme val="minor"/>
      </rPr>
      <t>mažos vertės</t>
    </r>
  </si>
  <si>
    <r>
      <rPr>
        <b/>
        <sz val="11"/>
        <color theme="1"/>
        <rFont val="Calibri"/>
        <family val="2"/>
        <scheme val="minor"/>
      </rPr>
      <t>Supaprastintas</t>
    </r>
    <r>
      <rPr>
        <sz val="11"/>
        <color theme="1"/>
        <rFont val="Calibri"/>
        <family val="2"/>
        <charset val="186"/>
        <scheme val="minor"/>
      </rPr>
      <t>, ne mažos vertės</t>
    </r>
  </si>
  <si>
    <t>Klaidos</t>
  </si>
  <si>
    <t>Nustatymai</t>
  </si>
  <si>
    <t xml:space="preserve">prekes ar paslaugas perka ar projekto konkursą vykdo perkančiosios organizacijos, įrašytos į Lietuvos Respublikos Vyriausybės įgaliotos institucijos patvirtintą centrinių valstybinio admininistravimo subjektų
sistemai priklausančių perkančiųjų organizacijų sąrašą; </t>
  </si>
  <si>
    <t xml:space="preserve">Kai Perkančiųjų organizacijų perkamos Lietuvos Respublikos viešųjų pirkimų įstatymo 2 priede nurodytos socialinės ir kitos specialiosios paslaugos. 
</t>
  </si>
  <si>
    <r>
      <t xml:space="preserve">Kai </t>
    </r>
    <r>
      <rPr>
        <b/>
        <sz val="11"/>
        <color theme="1"/>
        <rFont val="Calibri"/>
        <family val="2"/>
        <scheme val="minor"/>
      </rPr>
      <t xml:space="preserve">Perkantieji subjektai </t>
    </r>
    <r>
      <rPr>
        <sz val="11"/>
        <color theme="1"/>
        <rFont val="Calibri"/>
        <family val="2"/>
        <charset val="186"/>
        <scheme val="minor"/>
      </rPr>
      <t>perka prekes, paslaugas arba vykdomo projekto konkursą.</t>
    </r>
  </si>
  <si>
    <r>
      <t xml:space="preserve">Kai </t>
    </r>
    <r>
      <rPr>
        <b/>
        <sz val="11"/>
        <color theme="1"/>
        <rFont val="Calibri"/>
        <family val="2"/>
        <scheme val="minor"/>
      </rPr>
      <t>Perkančiųjų subjektų</t>
    </r>
    <r>
      <rPr>
        <sz val="11"/>
        <color theme="1"/>
        <rFont val="Calibri"/>
        <family val="2"/>
        <charset val="186"/>
        <scheme val="minor"/>
      </rPr>
      <t xml:space="preserve"> perkamos Lietuvos Respublikos pirkimų, atliekamų vandentvarkos,
energetikos, transporto ar pašto paslaugų srities perkančiųjų subjektų,
įstatymo 4 priede numatytos socialinės ir kitos specialiosios paslaugos. </t>
    </r>
  </si>
  <si>
    <t>Aprašymas</t>
  </si>
  <si>
    <t>Riba</t>
  </si>
  <si>
    <r>
      <t xml:space="preserve">prekes ar paslaugas perka ar projekto konkursą vykdo perkančiosios
organizacijos, </t>
    </r>
    <r>
      <rPr>
        <b/>
        <sz val="11"/>
        <color theme="1"/>
        <rFont val="Calibri"/>
        <family val="2"/>
        <scheme val="minor"/>
      </rPr>
      <t>neįrašytos</t>
    </r>
    <r>
      <rPr>
        <sz val="11"/>
        <color theme="1"/>
        <rFont val="Calibri"/>
        <family val="2"/>
        <charset val="186"/>
        <scheme val="minor"/>
      </rPr>
      <t xml:space="preserve"> į Lietuvos Respublikos Vyriausybės įgaliotos
institucijos patvirtintą centrinių valstybinio administravimo subjektų
sistemai priklausančių perkančiųjų organizacijų sąrašą; 
</t>
    </r>
  </si>
  <si>
    <t>Papildoma informacija</t>
  </si>
  <si>
    <t>Perkai darbai</t>
  </si>
  <si>
    <r>
      <t xml:space="preserve">Šios ribos taikomos tik tam tikram, ribotam organizacijų ratui, kurios pirkimus vykdo pagal Lietuvos Respublikos pirkimų, atliekamų </t>
    </r>
    <r>
      <rPr>
        <b/>
        <sz val="11"/>
        <color theme="1"/>
        <rFont val="Calibri"/>
        <family val="2"/>
        <scheme val="minor"/>
      </rPr>
      <t>vandentvarkos, energetikos, transporto ar pašto paslaugų</t>
    </r>
    <r>
      <rPr>
        <sz val="11"/>
        <color theme="1"/>
        <rFont val="Calibri"/>
        <family val="2"/>
        <charset val="186"/>
        <scheme val="minor"/>
      </rPr>
      <t xml:space="preserve"> srities perkančiųjų subjektų, įstatymą.</t>
    </r>
  </si>
  <si>
    <t>Aukščiau nurodytame saraše nesančios organizacijos paslaugas ir prekes perka taikydamos šią ribą</t>
  </si>
  <si>
    <t>Pirkimo vertė. Galimybė vykdyti supaprastintus ir mažos vertės pirkimus</t>
  </si>
  <si>
    <t>Pasirinkta vykdyti</t>
  </si>
  <si>
    <r>
      <t>8. Neatsižvelgdama į tai, kad numatoma pirkimo vertė yra lygi tarptautinio pirkimo vertės ribai arba ją viršija, perkančioji organizacija turi teisę šio įstatymo nustatyta tvarka atlikt</t>
    </r>
    <r>
      <rPr>
        <b/>
        <sz val="16"/>
        <color rgb="FF000000"/>
        <rFont val="Times New Roman"/>
        <family val="1"/>
      </rPr>
      <t>i supaprastintus pirkimus atskiroms pirkimo dalims, kurių kiekvienos vertė yra mažesnė kaip 80 000 Eur (aštuoniasdešimt tūkstančių eurų) (be pridėtinės vertės mokesčio)</t>
    </r>
    <r>
      <rPr>
        <sz val="16"/>
        <color rgb="FF000000"/>
        <rFont val="Times New Roman"/>
        <family val="1"/>
      </rPr>
      <t xml:space="preserve"> perkant to paties tipo prekes ar paslaugas, o perkant darbus – mažesnė kaip 1 000 000 Eur (vienas milijonas eurų) (be pridėtinės vertės mokesčio), </t>
    </r>
    <r>
      <rPr>
        <b/>
        <sz val="16"/>
        <color rgb="FF000000"/>
        <rFont val="Times New Roman"/>
        <family val="1"/>
      </rPr>
      <t>jeigu bendra tokių pirkimo dalių vertė yra ne didesnė kaip 20 procentų bendros visų pirkimo dalių vertės.</t>
    </r>
  </si>
  <si>
    <r>
      <t xml:space="preserve">9. Neatsižvelgdama į tai, kad numatoma pirkimo vertė yra lygi mažos vertės pirkimo ribai arba ją viršija, perkančioji organizacija turi teisę šio įstatymo nustatyta tvarka atlikti mažos vertės pirkimą atskiroms pirkimo dalims, </t>
    </r>
    <r>
      <rPr>
        <b/>
        <sz val="16"/>
        <color rgb="FF000000"/>
        <rFont val="Times New Roman"/>
        <family val="1"/>
      </rPr>
      <t>kurių bendra vertė yra mažesnė kaip 58 000 Eur (penkiasdešimt aštuoni tūkstančiai eurų) (be pridėtinės vertės mokesčio)</t>
    </r>
    <r>
      <rPr>
        <sz val="16"/>
        <color rgb="FF000000"/>
        <rFont val="Times New Roman"/>
        <family val="1"/>
      </rPr>
      <t xml:space="preserve"> to paties tipo prekių ar paslaugų sutarčių vertės, o perkant darbus – mažesnė kaip 145 000 Eur (šimtas keturiasdešimt penki tūkstančiai eurų) (be pridėtinės vertės mokesčio).</t>
    </r>
  </si>
  <si>
    <r>
      <t xml:space="preserve">10. Jeigu numatoma pirkimo vertė yra lygi tarptautinio pirkimo vertės ribai arba ją viršija ir perkančioji organizacija pasinaudoja šio straipsnio 8 ir 9 dalyse nustatytomis teisėmis, turi būti </t>
    </r>
    <r>
      <rPr>
        <b/>
        <sz val="16"/>
        <color rgb="FF000000"/>
        <rFont val="Times New Roman"/>
        <family val="1"/>
      </rPr>
      <t>užtikrinama, kad bendra pagal šio straipsnio 8 ir 9 dalis atliekamo pirkimo dalių vertė būtų ne didesnė kaip 20 procentų bendros visų pirkimo dalių vertės.</t>
    </r>
  </si>
  <si>
    <t>Mažos vertės pirkimo vertės riba priklauso nuo to, ar perkamos prekės (paslaugos) ar perkami darbai</t>
  </si>
  <si>
    <t>Perkamos prekės arba paslaugos</t>
  </si>
  <si>
    <t>Perkami darbai</t>
  </si>
  <si>
    <t>Kas perkama?</t>
  </si>
  <si>
    <t xml:space="preserve">Kokį pirkimą ketinate vykdyti </t>
  </si>
  <si>
    <t>Pildomi tik balti langeliai, taip pat žemiau esančioje lentelėje koreguojami raudoni langeliai, jei tokių yra.</t>
  </si>
  <si>
    <t>Dokumento versijos</t>
  </si>
  <si>
    <t>Versijos Nr.</t>
  </si>
  <si>
    <t>Data</t>
  </si>
  <si>
    <t>Pradinė skaičiuoklės versija</t>
  </si>
  <si>
    <t>http://vpt.lrv.lt/uploads/vpt/documents/files/mp/20proc_1versija.xlsx</t>
  </si>
  <si>
    <t>Naujausia versija:</t>
  </si>
  <si>
    <t>http://vpt.lrv.lt/uploads/vpt/documents/files/mp/20proc.xlsx</t>
  </si>
  <si>
    <t>Sąrašas:https://e-seimas.lrs.lt/portal/legalAct/lt/TAD/TAIS.205684/asr</t>
  </si>
  <si>
    <t>Šios ribos galioja nuo 2022-01-01 ir paprastai yra patikslinamos kas kelis metus. Jeigu šią skaičiuoklę naudojate 2024 ar vėlesniais metais, įsitikinkite, kad ribos nėra pakeistos ir kad naudojate naujausią skaičiuoklės versiją. Informacijos ieškokite VPT tinklapyje: www.vpt.lt</t>
  </si>
  <si>
    <t xml:space="preserve">Pataisytas sumų atvaizdavimas H4 ir H6 langeliuose. Buvo klaidingai atvaizduojama suma tam tikrais atvejais, jeigu pagal sistemos regioninius nustatymus tūkstančiai skiriami kableliais, o trupmeninė dalis taškeliu. </t>
  </si>
  <si>
    <t>http://vpt.lrv.lt/uploads/vpt/documents/files/mp/20proc_2versija.xlsx</t>
  </si>
  <si>
    <t>http://vpt.lrv.lt/uploads/vpt/documents/files/mp/20proc_3versija.xlsx</t>
  </si>
  <si>
    <r>
      <t xml:space="preserve">Patikslintos ribos, galiojančios nuo 2022-01-01 iki 2023-12-31
</t>
    </r>
    <r>
      <rPr>
        <sz val="11"/>
        <color theme="1"/>
        <rFont val="Calibri"/>
        <family val="2"/>
        <charset val="186"/>
        <scheme val="minor"/>
      </rPr>
      <t>Ištaisyta klaida, dėl kurios prie supaprastinto pirkimo apskaičiuotos vertės rodomas klaidos simbolis (raudonas kryžiukas), nors klaidų langelyje nėra identifikuota jokia klaida.</t>
    </r>
    <r>
      <rPr>
        <sz val="11"/>
        <color theme="1"/>
        <rFont val="Calibri"/>
        <family val="2"/>
        <scheme val="minor"/>
      </rPr>
      <t xml:space="preserve"> Šis dokumentas</t>
    </r>
  </si>
  <si>
    <r>
      <t xml:space="preserve">Patikslintos mažos vertės pirkimų ribos nuo </t>
    </r>
    <r>
      <rPr>
        <b/>
        <sz val="11"/>
        <color theme="1"/>
        <rFont val="Calibri"/>
        <family val="2"/>
        <scheme val="minor"/>
      </rPr>
      <t>2023-01-01</t>
    </r>
  </si>
  <si>
    <t>Riba, naudojama taikant „20 proc.“ taisyklę</t>
  </si>
  <si>
    <t>Prekės arba paslaugos pagal VPĮ nuo 2023 m.</t>
  </si>
  <si>
    <t>Darbai pagal VPĮ nuo 2023 m.</t>
  </si>
  <si>
    <t>Prekės arba paslaugos pagal PĮ / GSPĮ, ir 2022 m. pagal VPĮ</t>
  </si>
  <si>
    <t>Darbai pagal PĮ / GSPĮ, ir 2022 m. pagal VPĮ</t>
  </si>
  <si>
    <t>Atlikti pataisymai, atsižvelgiant į tai, kad keičiant VPĮ 4 straipsnio 3 dalį, liko nepakeista VPĮ 5 straipsnio 9 dalis.</t>
  </si>
  <si>
    <t>http://vpt.lrv.lt/uploads/vpt/documents/files/mp/20proc_4versija.xlsx</t>
  </si>
  <si>
    <t>Klaidų ištaisymai</t>
  </si>
  <si>
    <r>
      <t xml:space="preserve">Taikytina </t>
    </r>
    <r>
      <rPr>
        <b/>
        <sz val="11"/>
        <color theme="1"/>
        <rFont val="Calibri"/>
        <family val="2"/>
        <scheme val="minor"/>
      </rPr>
      <t>tarptautinio pirkimo vertės</t>
    </r>
    <r>
      <rPr>
        <sz val="11"/>
        <color theme="1"/>
        <rFont val="Calibri"/>
        <family val="2"/>
        <charset val="186"/>
        <scheme val="minor"/>
      </rPr>
      <t xml:space="preserve"> riba priklauso nuo kelių aplinkybių:
* Nuo to, ar pirkimą vykdo </t>
    </r>
    <r>
      <rPr>
        <b/>
        <sz val="11"/>
        <color theme="1"/>
        <rFont val="Calibri"/>
        <family val="2"/>
        <scheme val="minor"/>
      </rPr>
      <t>perkančioji organizacija</t>
    </r>
    <r>
      <rPr>
        <sz val="11"/>
        <color theme="1"/>
        <rFont val="Calibri"/>
        <family val="2"/>
        <charset val="186"/>
        <scheme val="minor"/>
      </rPr>
      <t xml:space="preserve"> ar </t>
    </r>
    <r>
      <rPr>
        <b/>
        <sz val="11"/>
        <color theme="1"/>
        <rFont val="Calibri"/>
        <family val="2"/>
        <scheme val="minor"/>
      </rPr>
      <t>perkantysis subjektas (PĮ numatytai veiklai)</t>
    </r>
    <r>
      <rPr>
        <sz val="11"/>
        <color theme="1"/>
        <rFont val="Calibri"/>
        <family val="2"/>
        <charset val="186"/>
        <scheme val="minor"/>
      </rPr>
      <t xml:space="preserve">. Perkančiųjų organizacijų pavyzdžiai: mokykla, darželis, ministerija, ligoninė, globos namai. Perkančiųjų subjektų pavyzdžiai: oro uostas, paštas, vandens tiekėjas, šilumos tiekėjas
* Nuo to, ar perkančioji organizacija yra  centrinių valstybinio admininistravimo subjektų sistemai priklausančių perkančiųjų organizacijų sąraše, ar jame nėra. Šiame sąraše </t>
    </r>
    <r>
      <rPr>
        <b/>
        <sz val="11"/>
        <color theme="1"/>
        <rFont val="Calibri"/>
        <family val="2"/>
        <scheme val="minor"/>
      </rPr>
      <t>esančių</t>
    </r>
    <r>
      <rPr>
        <sz val="11"/>
        <color theme="1"/>
        <rFont val="Calibri"/>
        <family val="2"/>
        <charset val="186"/>
        <scheme val="minor"/>
      </rPr>
      <t xml:space="preserve"> įstaigų pavyzdžiai: ministerija, vyriausybė, tarnybos prie ministerijų. Šiame sąraše </t>
    </r>
    <r>
      <rPr>
        <b/>
        <sz val="11"/>
        <color theme="1"/>
        <rFont val="Calibri"/>
        <family val="2"/>
        <scheme val="minor"/>
      </rPr>
      <t>nesančių</t>
    </r>
    <r>
      <rPr>
        <sz val="11"/>
        <color theme="1"/>
        <rFont val="Calibri"/>
        <family val="2"/>
        <charset val="186"/>
        <scheme val="minor"/>
      </rPr>
      <t xml:space="preserve"> įstaigų pavyzdžiai: savivaldybės administracija, mokykla, darželis, globos namai, universitetas, ligoninė </t>
    </r>
  </si>
  <si>
    <t>http://vpt.lrv.lt/uploads/vpt/documents/files/mp/20proc_5versija.xlsx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</si>
</sst>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theme="0"/>
      <name val="Calibri"/>
      <family val="2"/>
      <scheme val="minor"/>
    </font>
    <font>
      <sz val="16"/>
      <color rgb="FF000000"/>
      <name val="Times New Roman"/>
      <family val="1"/>
    </font>
    <font>
      <b/>
      <sz val="16"/>
      <color rgb="FF000000"/>
      <name val="Times New Roman"/>
      <family val="1"/>
    </font>
    <font>
      <sz val="11"/>
      <name val="Calibri"/>
      <family val="2"/>
      <charset val="186"/>
      <scheme val="minor"/>
    </font>
    <font>
      <sz val="11"/>
      <color theme="0" tint="-0.14999847407452621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4" fillId="8" borderId="0" applyNumberFormat="0" applyBorder="0" applyAlignment="0" applyProtection="0"/>
    <xf numFmtId="44" fontId="6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0" applyFont="1"/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4" borderId="0" xfId="0" applyFill="1"/>
    <xf numFmtId="0" fontId="3" fillId="4" borderId="7" xfId="0" applyFont="1" applyFill="1" applyBorder="1"/>
    <xf numFmtId="0" fontId="4" fillId="4" borderId="0" xfId="0" applyFont="1" applyFill="1"/>
    <xf numFmtId="0" fontId="1" fillId="4" borderId="0" xfId="0" applyFont="1" applyFill="1"/>
    <xf numFmtId="0" fontId="3" fillId="5" borderId="7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vertical="center"/>
    </xf>
    <xf numFmtId="44" fontId="0" fillId="5" borderId="9" xfId="0" applyNumberFormat="1" applyFill="1" applyBorder="1" applyAlignment="1">
      <alignment horizontal="center" vertical="center"/>
    </xf>
    <xf numFmtId="44" fontId="0" fillId="5" borderId="11" xfId="0" applyNumberFormat="1" applyFill="1" applyBorder="1" applyAlignment="1">
      <alignment horizontal="center" vertical="center"/>
    </xf>
    <xf numFmtId="44" fontId="0" fillId="5" borderId="9" xfId="0" applyNumberFormat="1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0" fillId="4" borderId="12" xfId="0" applyFill="1" applyBorder="1" applyAlignment="1">
      <alignment horizontal="right" vertical="center"/>
    </xf>
    <xf numFmtId="44" fontId="0" fillId="0" borderId="13" xfId="0" applyNumberFormat="1" applyBorder="1" applyAlignment="1" applyProtection="1">
      <alignment horizontal="right" vertical="center"/>
      <protection locked="0"/>
    </xf>
    <xf numFmtId="0" fontId="0" fillId="4" borderId="8" xfId="0" applyFill="1" applyBorder="1" applyAlignment="1">
      <alignment horizontal="right" vertical="center"/>
    </xf>
    <xf numFmtId="0" fontId="0" fillId="4" borderId="10" xfId="0" applyFill="1" applyBorder="1" applyAlignment="1">
      <alignment horizontal="right" vertical="center"/>
    </xf>
    <xf numFmtId="44" fontId="0" fillId="4" borderId="9" xfId="0" applyNumberFormat="1" applyFill="1" applyBorder="1" applyAlignment="1">
      <alignment horizontal="right" vertical="center"/>
    </xf>
    <xf numFmtId="0" fontId="0" fillId="0" borderId="7" xfId="0" applyBorder="1" applyAlignment="1">
      <alignment horizontal="left"/>
    </xf>
    <xf numFmtId="0" fontId="0" fillId="0" borderId="19" xfId="0" applyBorder="1" applyAlignment="1">
      <alignment horizontal="left"/>
    </xf>
    <xf numFmtId="0" fontId="9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right" vertical="center"/>
    </xf>
    <xf numFmtId="0" fontId="0" fillId="5" borderId="10" xfId="0" applyFill="1" applyBorder="1" applyAlignment="1">
      <alignment horizontal="right" vertical="center"/>
    </xf>
    <xf numFmtId="0" fontId="0" fillId="4" borderId="8" xfId="0" applyFill="1" applyBorder="1" applyAlignment="1">
      <alignment horizontal="right" vertical="center" wrapText="1"/>
    </xf>
    <xf numFmtId="0" fontId="13" fillId="4" borderId="0" xfId="0" applyFont="1" applyFill="1"/>
    <xf numFmtId="164" fontId="0" fillId="0" borderId="7" xfId="0" applyNumberFormat="1" applyBorder="1" applyAlignment="1" applyProtection="1">
      <alignment horizontal="center" vertical="center"/>
      <protection locked="0"/>
    </xf>
    <xf numFmtId="44" fontId="0" fillId="0" borderId="8" xfId="1" applyFont="1" applyBorder="1" applyAlignment="1" applyProtection="1">
      <alignment horizontal="left"/>
      <protection locked="0"/>
    </xf>
    <xf numFmtId="44" fontId="0" fillId="0" borderId="10" xfId="1" applyFont="1" applyBorder="1" applyAlignment="1" applyProtection="1">
      <alignment horizontal="left"/>
      <protection locked="0"/>
    </xf>
    <xf numFmtId="44" fontId="0" fillId="0" borderId="7" xfId="1" applyFont="1" applyBorder="1" applyProtection="1">
      <protection locked="0"/>
    </xf>
    <xf numFmtId="0" fontId="8" fillId="0" borderId="7" xfId="2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0" fillId="2" borderId="7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 wrapText="1"/>
    </xf>
    <xf numFmtId="0" fontId="16" fillId="2" borderId="0" xfId="0" applyFont="1" applyFill="1"/>
    <xf numFmtId="0" fontId="8" fillId="2" borderId="0" xfId="2" applyFill="1"/>
    <xf numFmtId="14" fontId="0" fillId="2" borderId="7" xfId="0" applyNumberForma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 wrapText="1"/>
    </xf>
    <xf numFmtId="0" fontId="17" fillId="0" borderId="0" xfId="0" applyFont="1"/>
    <xf numFmtId="164" fontId="17" fillId="0" borderId="0" xfId="0" applyNumberFormat="1" applyFont="1"/>
    <xf numFmtId="164" fontId="0" fillId="5" borderId="9" xfId="0" applyNumberFormat="1" applyFill="1" applyBorder="1" applyAlignment="1">
      <alignment horizontal="right" vertical="center"/>
    </xf>
    <xf numFmtId="44" fontId="0" fillId="5" borderId="9" xfId="0" applyNumberFormat="1" applyFill="1" applyBorder="1" applyAlignment="1">
      <alignment horizontal="right" vertical="center"/>
    </xf>
    <xf numFmtId="164" fontId="12" fillId="4" borderId="9" xfId="0" applyNumberFormat="1" applyFont="1" applyFill="1" applyBorder="1" applyAlignment="1">
      <alignment horizontal="right" vertical="center"/>
    </xf>
    <xf numFmtId="44" fontId="0" fillId="5" borderId="11" xfId="0" applyNumberForma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44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5" borderId="7" xfId="0" applyFont="1" applyFill="1" applyBorder="1" applyAlignment="1">
      <alignment vertical="center" wrapText="1"/>
    </xf>
    <xf numFmtId="0" fontId="9" fillId="6" borderId="21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7" fillId="7" borderId="3" xfId="0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7" fillId="7" borderId="15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left" wrapText="1"/>
    </xf>
    <xf numFmtId="0" fontId="10" fillId="0" borderId="10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14" fillId="8" borderId="0" xfId="3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0" fillId="0" borderId="12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</cellXfs>
  <cellStyles count="5">
    <cellStyle name="Currency 2" xfId="4" xr:uid="{16647CBE-7130-42F8-AD02-5ADF93C373D4}"/>
    <cellStyle name="Hipersaitas" xfId="2" builtinId="8"/>
    <cellStyle name="Įprastas" xfId="0" builtinId="0"/>
    <cellStyle name="Neutralus" xfId="3" builtinId="28"/>
    <cellStyle name="Valiuta" xfId="1" builtinId="4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Taisykl"/><Relationship Id="rId2" Type="http://schemas.openxmlformats.org/officeDocument/2006/relationships/image" Target="../media/image1.png"/><Relationship Id="rId1" Type="http://schemas.openxmlformats.org/officeDocument/2006/relationships/hyperlink" Target="#RIBOSP"/><Relationship Id="rId4" Type="http://schemas.openxmlformats.org/officeDocument/2006/relationships/hyperlink" Target="#Skai&#269;iavimai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kai&#269;iavimai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75792</xdr:colOff>
      <xdr:row>4</xdr:row>
      <xdr:rowOff>22860</xdr:rowOff>
    </xdr:from>
    <xdr:to>
      <xdr:col>12</xdr:col>
      <xdr:colOff>476250</xdr:colOff>
      <xdr:row>4</xdr:row>
      <xdr:rowOff>434340</xdr:rowOff>
    </xdr:to>
    <xdr:pic>
      <xdr:nvPicPr>
        <xdr:cNvPr id="3" name="Picture 2" descr="Question Mark, Question, Frequently Asked Question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622DC8-1BDF-463A-B1A0-D6B096DF4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7292" y="403860"/>
          <a:ext cx="396648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598170</xdr:colOff>
      <xdr:row>6</xdr:row>
      <xdr:rowOff>66675</xdr:rowOff>
    </xdr:from>
    <xdr:to>
      <xdr:col>8</xdr:col>
      <xdr:colOff>897475</xdr:colOff>
      <xdr:row>6</xdr:row>
      <xdr:rowOff>371475</xdr:rowOff>
    </xdr:to>
    <xdr:pic>
      <xdr:nvPicPr>
        <xdr:cNvPr id="4" name="Picture 3" descr="Question Mark, Question, Frequently Asked Question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594440-6710-416C-88A3-8AC9504B0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8720" y="1695450"/>
          <a:ext cx="29930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85725</xdr:colOff>
      <xdr:row>12</xdr:row>
      <xdr:rowOff>161925</xdr:rowOff>
    </xdr:from>
    <xdr:to>
      <xdr:col>7</xdr:col>
      <xdr:colOff>2847975</xdr:colOff>
      <xdr:row>17</xdr:row>
      <xdr:rowOff>0</xdr:rowOff>
    </xdr:to>
    <xdr:sp macro="" textlink="">
      <xdr:nvSpPr>
        <xdr:cNvPr id="2" name="Callout: Left Arrow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E1090C-3A97-4127-8285-6C5FBD381ED9}"/>
            </a:ext>
          </a:extLst>
        </xdr:cNvPr>
        <xdr:cNvSpPr/>
      </xdr:nvSpPr>
      <xdr:spPr>
        <a:xfrm>
          <a:off x="4676775" y="3743325"/>
          <a:ext cx="3152775" cy="1524000"/>
        </a:xfrm>
        <a:prstGeom prst="left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2400"/>
            <a:t>Pildykite šią lentelę</a:t>
          </a:r>
          <a:endParaRPr lang="en-GB" sz="2400"/>
        </a:p>
      </xdr:txBody>
    </xdr:sp>
    <xdr:clientData/>
  </xdr:twoCellAnchor>
  <xdr:twoCellAnchor>
    <xdr:from>
      <xdr:col>13</xdr:col>
      <xdr:colOff>57150</xdr:colOff>
      <xdr:row>2</xdr:row>
      <xdr:rowOff>76200</xdr:rowOff>
    </xdr:from>
    <xdr:to>
      <xdr:col>20</xdr:col>
      <xdr:colOff>361950</xdr:colOff>
      <xdr:row>8</xdr:row>
      <xdr:rowOff>123825</xdr:rowOff>
    </xdr:to>
    <xdr:sp macro="" textlink="">
      <xdr:nvSpPr>
        <xdr:cNvPr id="5" name="Callout: Left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ED577F-9C68-4756-A61F-CC0A2CED924F}"/>
            </a:ext>
          </a:extLst>
        </xdr:cNvPr>
        <xdr:cNvSpPr/>
      </xdr:nvSpPr>
      <xdr:spPr>
        <a:xfrm>
          <a:off x="12973050" y="466725"/>
          <a:ext cx="3943350" cy="1981200"/>
        </a:xfrm>
        <a:prstGeom prst="left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2400"/>
            <a:t>Pasirinkite Jums taikomą pirkimo ribą ir pirkimo</a:t>
          </a:r>
          <a:r>
            <a:rPr lang="lt-LT" sz="2400" baseline="0"/>
            <a:t> objektą</a:t>
          </a:r>
          <a:endParaRPr lang="en-GB" sz="2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2</xdr:row>
      <xdr:rowOff>129540</xdr:rowOff>
    </xdr:from>
    <xdr:to>
      <xdr:col>8</xdr:col>
      <xdr:colOff>83820</xdr:colOff>
      <xdr:row>2</xdr:row>
      <xdr:rowOff>975360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40E052-C1E2-4CF1-99EA-2A8FF2C8DDE3}"/>
            </a:ext>
          </a:extLst>
        </xdr:cNvPr>
        <xdr:cNvSpPr/>
      </xdr:nvSpPr>
      <xdr:spPr>
        <a:xfrm>
          <a:off x="10789920" y="495300"/>
          <a:ext cx="1988820" cy="84582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lt-LT" sz="2000" b="1"/>
            <a:t>Grįžti atgal</a:t>
          </a:r>
          <a:endParaRPr lang="en-GB" sz="2000" b="1"/>
        </a:p>
      </xdr:txBody>
    </xdr:sp>
    <xdr:clientData/>
  </xdr:twoCellAnchor>
  <xdr:twoCellAnchor>
    <xdr:from>
      <xdr:col>4</xdr:col>
      <xdr:colOff>426720</xdr:colOff>
      <xdr:row>26</xdr:row>
      <xdr:rowOff>312420</xdr:rowOff>
    </xdr:from>
    <xdr:to>
      <xdr:col>7</xdr:col>
      <xdr:colOff>586740</xdr:colOff>
      <xdr:row>26</xdr:row>
      <xdr:rowOff>1158240</xdr:rowOff>
    </xdr:to>
    <xdr:sp macro="" textlink="">
      <xdr:nvSpPr>
        <xdr:cNvPr id="3" name="Arrow: Lef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D6BC6B-3E97-460D-8B1D-2CBE8E617F6D}"/>
            </a:ext>
          </a:extLst>
        </xdr:cNvPr>
        <xdr:cNvSpPr/>
      </xdr:nvSpPr>
      <xdr:spPr>
        <a:xfrm>
          <a:off x="10683240" y="7909560"/>
          <a:ext cx="1988820" cy="84582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lt-LT" sz="2000" b="1"/>
            <a:t>Grįžti atgal</a:t>
          </a:r>
          <a:endParaRPr lang="en-GB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-seimas.lrs.lt/portal/legalAct/lt/TAD/TAIS.205684/as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vpt.lrv.lt/uploads/vpt/documents/files/mp/20proc_2versija.xlsx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://vpt.lrv.lt/uploads/vpt/documents/files/mp/20proc.xlsx" TargetMode="External"/><Relationship Id="rId1" Type="http://schemas.openxmlformats.org/officeDocument/2006/relationships/hyperlink" Target="http://vpt.lrv.lt/uploads/vpt/documents/files/mp/20proc_1versija.xlsx" TargetMode="External"/><Relationship Id="rId6" Type="http://schemas.openxmlformats.org/officeDocument/2006/relationships/hyperlink" Target="http://vpt.lrv.lt/uploads/vpt/documents/files/mp/20proc_5versija.xlsx" TargetMode="External"/><Relationship Id="rId5" Type="http://schemas.openxmlformats.org/officeDocument/2006/relationships/hyperlink" Target="http://vpt.lrv.lt/uploads/vpt/documents/files/mp/20proc_4versija.xlsx" TargetMode="External"/><Relationship Id="rId4" Type="http://schemas.openxmlformats.org/officeDocument/2006/relationships/hyperlink" Target="http://vpt.lrv.lt/uploads/vpt/documents/files/mp/20proc_3versij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EE628-B719-42FB-A8BC-6DD21E4783C3}">
  <dimension ref="B1:P55"/>
  <sheetViews>
    <sheetView showGridLines="0" workbookViewId="0">
      <selection activeCell="D6" sqref="D6"/>
    </sheetView>
  </sheetViews>
  <sheetFormatPr defaultColWidth="8.88671875" defaultRowHeight="14.4" x14ac:dyDescent="0.3"/>
  <cols>
    <col min="1" max="1" width="2.109375" style="5" customWidth="1"/>
    <col min="2" max="2" width="6" style="5" customWidth="1"/>
    <col min="3" max="3" width="0.33203125" style="5" hidden="1" customWidth="1"/>
    <col min="4" max="4" width="21.33203125" style="5" customWidth="1"/>
    <col min="5" max="5" width="37.33203125" style="5" customWidth="1"/>
    <col min="6" max="6" width="2.88671875" style="27" customWidth="1"/>
    <col min="7" max="7" width="3" style="5" customWidth="1"/>
    <col min="8" max="8" width="50.5546875" style="5" customWidth="1"/>
    <col min="9" max="9" width="17.6640625" style="5" customWidth="1"/>
    <col min="10" max="10" width="3.6640625" style="5" customWidth="1"/>
    <col min="11" max="11" width="25.44140625" style="5" customWidth="1"/>
    <col min="12" max="12" width="19.6640625" style="5" customWidth="1"/>
    <col min="13" max="14" width="8.88671875" style="5"/>
    <col min="15" max="15" width="4.33203125" style="5" customWidth="1"/>
    <col min="16" max="16" width="6" style="5" customWidth="1"/>
    <col min="17" max="16384" width="8.88671875" style="5"/>
  </cols>
  <sheetData>
    <row r="1" spans="2:16" ht="15" thickBot="1" x14ac:dyDescent="0.35"/>
    <row r="2" spans="2:16" x14ac:dyDescent="0.3">
      <c r="D2" s="66" t="s">
        <v>35</v>
      </c>
      <c r="E2" s="66"/>
      <c r="H2" s="53" t="s">
        <v>25</v>
      </c>
      <c r="I2" s="54"/>
    </row>
    <row r="3" spans="2:16" ht="15" thickBot="1" x14ac:dyDescent="0.35">
      <c r="D3" s="66"/>
      <c r="E3" s="66"/>
      <c r="H3" s="24" t="s">
        <v>9</v>
      </c>
      <c r="I3" s="45">
        <f>SUM(D6:D55)</f>
        <v>0</v>
      </c>
    </row>
    <row r="4" spans="2:16" ht="15" thickBot="1" x14ac:dyDescent="0.35">
      <c r="H4" s="24" t="str">
        <f>IF(Instrukcija!D103&gt;Instrukcija!D104,"iš "&amp;TEXT(I3,"# ### ##0,00")&amp;" € galima atlikti Supaprastintų pirkimų už:","iš "&amp;TEXT(I3,"#,##0.00")&amp;" € galima atlikti Supaprastintų pirkimų už:")</f>
        <v>iš   0,00 € galima atlikti Supaprastintų pirkimų už:</v>
      </c>
      <c r="I4" s="46">
        <f>IF(I3&gt;=L5,I3*0.2,I3)</f>
        <v>0</v>
      </c>
      <c r="K4" s="58" t="s">
        <v>13</v>
      </c>
      <c r="L4" s="59"/>
    </row>
    <row r="5" spans="2:16" ht="39" customHeight="1" x14ac:dyDescent="0.3">
      <c r="B5" s="9" t="s">
        <v>2</v>
      </c>
      <c r="C5" s="9"/>
      <c r="D5" s="52" t="s">
        <v>3</v>
      </c>
      <c r="E5" s="9" t="s">
        <v>34</v>
      </c>
      <c r="H5" s="26" t="str">
        <f>IF(I3&gt;=L5,"tačiau kiekviena atskira pirkimo dalis turi būti mažesnė kaip","")</f>
        <v/>
      </c>
      <c r="I5" s="47" t="str">
        <f>+IF(AND(I3&gt;=L5,IF(OR(L7=Instrukcija!C14,L7=Instrukcija!C16),Instrukcija!B20,Instrukcija!B21)&lt;I4),IF(OR(L7=Instrukcija!C14,L7=Instrukcija!C16),Instrukcija!B20,Instrukcija!B21),"")</f>
        <v/>
      </c>
      <c r="K5" s="15" t="s">
        <v>0</v>
      </c>
      <c r="L5" s="16">
        <v>215000</v>
      </c>
    </row>
    <row r="6" spans="2:16" ht="27" customHeight="1" thickBot="1" x14ac:dyDescent="0.4">
      <c r="B6" s="49">
        <v>1</v>
      </c>
      <c r="C6" s="6"/>
      <c r="D6" s="50"/>
      <c r="E6" s="51"/>
      <c r="F6" s="27">
        <f>IF(OR(AND($I$3&gt;=$L$5,E6=pirkimai!$A$1,Skaičiavimai!D6&gt;=$I$5),AND($I$3&gt;=$L$5,E6=pirkimai!$A$2,Skaičiavimai!D6&gt;=$I$5)),1,0)</f>
        <v>0</v>
      </c>
      <c r="H6" s="25" t="str">
        <f>IF(Instrukcija!D103&gt;Instrukcija!D104,"iš "&amp;TEXT(I4,"# ### ##0,00")&amp;" € galima atlikti Mažos vertės pirkimų už:","iš "&amp;TEXT(I4,"#,##0.00")&amp;" € galima atlikti Mažos vertės pirkimų už:")</f>
        <v>iš   0,00 € galima atlikti Mažos vertės pirkimų už:</v>
      </c>
      <c r="I6" s="48">
        <f>IF(I3&lt;L6,I3,IF(I4&lt;M6,I4,M6-0.01))</f>
        <v>0</v>
      </c>
      <c r="K6" s="17" t="s">
        <v>1</v>
      </c>
      <c r="L6" s="19">
        <f>+VLOOKUP(L7,Instrukcija!C14:D17,2,FALSE)</f>
        <v>70000</v>
      </c>
      <c r="M6" s="27">
        <f>+IF(L6&lt;100000,58000,145000)</f>
        <v>58000</v>
      </c>
    </row>
    <row r="7" spans="2:16" ht="36" customHeight="1" thickBot="1" x14ac:dyDescent="0.4">
      <c r="B7" s="49">
        <v>2</v>
      </c>
      <c r="C7" s="6"/>
      <c r="D7" s="50"/>
      <c r="E7" s="51"/>
      <c r="F7" s="27">
        <f>IF(OR(AND($I$3&gt;=$L$5,E7=pirkimai!$A$1,Skaičiavimai!D7&gt;=$I$5),AND($I$3&gt;=$L$5,E7=pirkimai!$A$2,Skaičiavimai!D7&gt;=$I$5)),1,0)</f>
        <v>0</v>
      </c>
      <c r="H7" s="22" t="s">
        <v>26</v>
      </c>
      <c r="I7" s="23"/>
      <c r="K7" s="18" t="s">
        <v>33</v>
      </c>
      <c r="L7" s="33" t="s">
        <v>51</v>
      </c>
    </row>
    <row r="8" spans="2:16" ht="27" customHeight="1" thickBot="1" x14ac:dyDescent="0.4">
      <c r="B8" s="49">
        <v>3</v>
      </c>
      <c r="C8" s="6"/>
      <c r="D8" s="50"/>
      <c r="E8" s="51"/>
      <c r="F8" s="27">
        <f>IF(OR(AND($I$3&gt;=$L$5,E8=pirkimai!$A$1,Skaičiavimai!D8&gt;=$I$5),AND($I$3&gt;=$L$5,E8=pirkimai!$A$2,Skaičiavimai!D8&gt;=$I$5)),1,0)</f>
        <v>0</v>
      </c>
      <c r="H8" s="10" t="s">
        <v>5</v>
      </c>
      <c r="I8" s="13">
        <f>(SUMIF($E$6:E$55,pirkimai!A3,$D$6:$D$55))</f>
        <v>0</v>
      </c>
    </row>
    <row r="9" spans="2:16" ht="27" customHeight="1" x14ac:dyDescent="0.35">
      <c r="B9" s="49">
        <v>4</v>
      </c>
      <c r="C9" s="6"/>
      <c r="D9" s="50"/>
      <c r="E9" s="51"/>
      <c r="F9" s="27">
        <f>IF(OR(AND($I$3&gt;=$L$5,E9=pirkimai!$A$1,Skaičiavimai!D9&gt;=$I$5),AND($I$3&gt;=$L$5,E9=pirkimai!$A$2,Skaičiavimai!D9&gt;=$I$5)),1,0)</f>
        <v>0</v>
      </c>
      <c r="H9" s="10" t="s">
        <v>6</v>
      </c>
      <c r="I9" s="11">
        <f>SUMIF($E$6:E$55,pirkimai!A2,$D$6:$D$55)+SUMIF($E$6:E$55,pirkimai!A1,$D$6:$D$55)</f>
        <v>0</v>
      </c>
      <c r="K9" s="55" t="s">
        <v>12</v>
      </c>
      <c r="L9" s="56"/>
      <c r="M9" s="56"/>
      <c r="N9" s="56"/>
      <c r="O9" s="56"/>
      <c r="P9" s="57"/>
    </row>
    <row r="10" spans="2:16" ht="18" customHeight="1" x14ac:dyDescent="0.35">
      <c r="B10" s="49">
        <v>5</v>
      </c>
      <c r="C10" s="6"/>
      <c r="D10" s="50"/>
      <c r="E10" s="51"/>
      <c r="F10" s="27">
        <f>IF(OR(AND($I$3&gt;=$L$5,E10=pirkimai!$A$1,Skaičiavimai!D10&gt;=$I$5),AND($I$3&gt;=$L$5,E10=pirkimai!$A$2,Skaičiavimai!D10&gt;=$I$5)),1,0)</f>
        <v>0</v>
      </c>
      <c r="H10" s="10" t="s">
        <v>7</v>
      </c>
      <c r="I10" s="11">
        <f>SUMIF($E$6:E$55,pirkimai!A1,$D$6:$D$55)</f>
        <v>0</v>
      </c>
      <c r="K10" s="60" t="str">
        <f>IF(OR(SUM(F6:F55),I9&gt;I4),"! Bent viena eilutė pažeidžia 20 proc. taisyklę ( &gt;= 80 000 Eur prekėms/paslaugoms arba &gt;=1 000 000 eur)"&amp;CHAR(10),"")&amp;IF(I10&gt;I6,"! Per daug pirkimų ketinama vykdyti (vykdyta) kaip mažos vertės"&amp;CHAR(10),"")&amp;IF(I9&gt;I4,"! Per daug ketinama vykdyti (vykdyta) kaip supaprastintus, arba per mažai kaip tarptautinius"&amp;CHAR(10),"")&amp;IF(I10=L6,"! Mažos vertės pirkimų galima atlikti ne už lygiai "&amp;I6+0.01&amp;", o už mažiau kaip "&amp;I6+0.01&amp;", pvz. už "&amp;I6&amp;""&amp;CHAR(10),"")&amp;IF(I9=L5,"! Supaprastintą pirkimą galima atlikti tik jeigu numatomo pirkimo vertė yra bent 0,01 € mažesnė už tarptautinio pirkimo vertės ribą!"&amp;CHAR(10),"")&amp;IF(AND(L5=Instrukcija!B10,Skaičiavimai!L7=Instrukcija!C16),"Prekėms ir paslaugoms pasirinkta neleistina tarptautinio pirkimo riba","")</f>
        <v/>
      </c>
      <c r="L10" s="61"/>
      <c r="M10" s="61"/>
      <c r="N10" s="61"/>
      <c r="O10" s="61"/>
      <c r="P10" s="62"/>
    </row>
    <row r="11" spans="2:16" ht="27" customHeight="1" thickBot="1" x14ac:dyDescent="0.4">
      <c r="B11" s="49">
        <v>6</v>
      </c>
      <c r="C11" s="6"/>
      <c r="D11" s="50"/>
      <c r="E11" s="51"/>
      <c r="F11" s="27">
        <f>IF(OR(AND($I$3&gt;=$L$5,E11=pirkimai!$A$1,Skaičiavimai!D11&gt;=$I$5),AND($I$3&gt;=$L$5,E11=pirkimai!$A$2,Skaičiavimai!D11&gt;=$I$5)),1,0)</f>
        <v>0</v>
      </c>
      <c r="H11" s="14" t="s">
        <v>8</v>
      </c>
      <c r="I11" s="12">
        <f>+I9-I10</f>
        <v>0</v>
      </c>
      <c r="K11" s="60"/>
      <c r="L11" s="61"/>
      <c r="M11" s="61"/>
      <c r="N11" s="61"/>
      <c r="O11" s="61"/>
      <c r="P11" s="62"/>
    </row>
    <row r="12" spans="2:16" ht="27" customHeight="1" x14ac:dyDescent="0.35">
      <c r="B12" s="49">
        <v>7</v>
      </c>
      <c r="C12" s="6"/>
      <c r="D12" s="50"/>
      <c r="E12" s="51"/>
      <c r="F12" s="27">
        <f>IF(OR(AND($I$3&gt;=$L$5,E12=pirkimai!$A$1,Skaičiavimai!D12&gt;=$I$5),AND($I$3&gt;=$L$5,E12=pirkimai!$A$2,Skaičiavimai!D12&gt;=$I$5)),1,0)</f>
        <v>0</v>
      </c>
      <c r="K12" s="60"/>
      <c r="L12" s="61"/>
      <c r="M12" s="61"/>
      <c r="N12" s="61"/>
      <c r="O12" s="61"/>
      <c r="P12" s="62"/>
    </row>
    <row r="13" spans="2:16" ht="27" customHeight="1" x14ac:dyDescent="0.35">
      <c r="B13" s="49">
        <v>8</v>
      </c>
      <c r="C13" s="6"/>
      <c r="D13" s="50"/>
      <c r="E13" s="51"/>
      <c r="F13" s="27">
        <f>IF(OR(AND($I$3&gt;=$L$5,E13=pirkimai!$A$1,Skaičiavimai!D13&gt;=$I$5),AND($I$3&gt;=$L$5,E13=pirkimai!$A$2,Skaičiavimai!D13&gt;=$I$5)),1,0)</f>
        <v>0</v>
      </c>
      <c r="K13" s="60"/>
      <c r="L13" s="61"/>
      <c r="M13" s="61"/>
      <c r="N13" s="61"/>
      <c r="O13" s="61"/>
      <c r="P13" s="62"/>
    </row>
    <row r="14" spans="2:16" ht="27" customHeight="1" thickBot="1" x14ac:dyDescent="0.4">
      <c r="B14" s="49">
        <v>9</v>
      </c>
      <c r="C14" s="6"/>
      <c r="D14" s="50"/>
      <c r="E14" s="51"/>
      <c r="F14" s="27">
        <f>IF(OR(AND($I$3&gt;=$L$5,E14=pirkimai!$A$1,Skaičiavimai!D14&gt;=$I$5),AND($I$3&gt;=$L$5,E14=pirkimai!$A$2,Skaičiavimai!D14&gt;=$I$5)),1,0)</f>
        <v>0</v>
      </c>
      <c r="K14" s="63"/>
      <c r="L14" s="64"/>
      <c r="M14" s="64"/>
      <c r="N14" s="64"/>
      <c r="O14" s="64"/>
      <c r="P14" s="65"/>
    </row>
    <row r="15" spans="2:16" ht="27" customHeight="1" x14ac:dyDescent="0.35">
      <c r="B15" s="49">
        <v>10</v>
      </c>
      <c r="C15" s="6"/>
      <c r="D15" s="50"/>
      <c r="E15" s="51"/>
      <c r="F15" s="27">
        <f>IF(OR(AND($I$3&gt;=$L$5,E15=pirkimai!$A$1,Skaičiavimai!D15&gt;=$I$5),AND($I$3&gt;=$L$5,E15=pirkimai!$A$2,Skaičiavimai!D15&gt;=$I$5)),1,0)</f>
        <v>0</v>
      </c>
      <c r="K15" s="8"/>
    </row>
    <row r="16" spans="2:16" ht="27" customHeight="1" x14ac:dyDescent="0.35">
      <c r="B16" s="49">
        <v>11</v>
      </c>
      <c r="C16" s="6"/>
      <c r="D16" s="50"/>
      <c r="E16" s="51"/>
      <c r="F16" s="27">
        <f>IF(OR(AND($I$3&gt;=$L$5,E16=pirkimai!$A$1,Skaičiavimai!D16&gt;=$I$5),AND($I$3&gt;=$L$5,E16=pirkimai!$A$2,Skaičiavimai!D16&gt;=$I$5)),1,0)</f>
        <v>0</v>
      </c>
      <c r="K16" s="7"/>
    </row>
    <row r="17" spans="2:8" ht="24.75" customHeight="1" x14ac:dyDescent="0.35">
      <c r="B17" s="49">
        <v>12</v>
      </c>
      <c r="C17" s="6"/>
      <c r="D17" s="50"/>
      <c r="E17" s="51"/>
      <c r="F17" s="27">
        <f>IF(OR(AND($I$3&gt;=$L$5,E17=pirkimai!$A$1,Skaičiavimai!D17&gt;=$I$5),AND($I$3&gt;=$L$5,E17=pirkimai!$A$2,Skaičiavimai!D17&gt;=$I$5)),1,0)</f>
        <v>0</v>
      </c>
    </row>
    <row r="18" spans="2:8" ht="24.75" customHeight="1" x14ac:dyDescent="0.35">
      <c r="B18" s="49">
        <v>13</v>
      </c>
      <c r="C18" s="6"/>
      <c r="D18" s="50"/>
      <c r="E18" s="51"/>
      <c r="F18" s="27">
        <f>IF(OR(AND($I$3&gt;=$L$5,E18=pirkimai!$A$1,Skaičiavimai!D18&gt;=$I$5),AND($I$3&gt;=$L$5,E18=pirkimai!$A$2,Skaičiavimai!D18&gt;=$I$5)),1,0)</f>
        <v>0</v>
      </c>
    </row>
    <row r="19" spans="2:8" ht="24.75" customHeight="1" x14ac:dyDescent="0.35">
      <c r="B19" s="49">
        <v>14</v>
      </c>
      <c r="C19" s="6"/>
      <c r="D19" s="50"/>
      <c r="E19" s="51"/>
      <c r="F19" s="27">
        <f>IF(OR(AND($I$3&gt;=$L$5,E19=pirkimai!$A$1,Skaičiavimai!D19&gt;=$I$5),AND($I$3&gt;=$L$5,E19=pirkimai!$A$2,Skaičiavimai!D19&gt;=$I$5)),1,0)</f>
        <v>0</v>
      </c>
      <c r="H19" s="27" t="str">
        <f>IF(I9=L5,"Mažos vertės pirkimų galima atlikti ne už lygiai 58 000, o už mažiau kaip 58 000, pvz. už 57999,99","")</f>
        <v/>
      </c>
    </row>
    <row r="20" spans="2:8" ht="24.75" customHeight="1" x14ac:dyDescent="0.35">
      <c r="B20" s="49">
        <v>15</v>
      </c>
      <c r="C20" s="6"/>
      <c r="D20" s="50"/>
      <c r="E20" s="51"/>
      <c r="F20" s="27">
        <f>IF(OR(AND($I$3&gt;=$L$5,E20=pirkimai!$A$1,Skaičiavimai!D20&gt;=$I$5),AND($I$3&gt;=$L$5,E20=pirkimai!$A$2,Skaičiavimai!D20&gt;=$I$5)),1,0)</f>
        <v>0</v>
      </c>
    </row>
    <row r="21" spans="2:8" ht="24.75" customHeight="1" x14ac:dyDescent="0.35">
      <c r="B21" s="49">
        <v>16</v>
      </c>
      <c r="C21" s="6"/>
      <c r="D21" s="50"/>
      <c r="E21" s="51"/>
      <c r="F21" s="27">
        <f>IF(OR(AND($I$3&gt;=$L$5,E21=pirkimai!$A$1,Skaičiavimai!D21&gt;=$I$5),AND($I$3&gt;=$L$5,E21=pirkimai!$A$2,Skaičiavimai!D21&gt;=$I$5)),1,0)</f>
        <v>0</v>
      </c>
    </row>
    <row r="22" spans="2:8" ht="24.75" customHeight="1" x14ac:dyDescent="0.35">
      <c r="B22" s="49">
        <v>17</v>
      </c>
      <c r="C22" s="6"/>
      <c r="D22" s="50"/>
      <c r="E22" s="51"/>
      <c r="F22" s="27">
        <f>IF(OR(AND($I$3&gt;=$L$5,E22=pirkimai!$A$1,Skaičiavimai!D22&gt;=$I$5),AND($I$3&gt;=$L$5,E22=pirkimai!$A$2,Skaičiavimai!D22&gt;=$I$5)),1,0)</f>
        <v>0</v>
      </c>
    </row>
    <row r="23" spans="2:8" ht="24.75" customHeight="1" x14ac:dyDescent="0.35">
      <c r="B23" s="49">
        <v>18</v>
      </c>
      <c r="C23" s="6"/>
      <c r="D23" s="50"/>
      <c r="E23" s="51"/>
      <c r="F23" s="27">
        <f>IF(OR(AND($I$3&gt;=$L$5,E23=pirkimai!$A$1,Skaičiavimai!D23&gt;=$I$5),AND($I$3&gt;=$L$5,E23=pirkimai!$A$2,Skaičiavimai!D23&gt;=$I$5)),1,0)</f>
        <v>0</v>
      </c>
    </row>
    <row r="24" spans="2:8" ht="24.75" customHeight="1" x14ac:dyDescent="0.35">
      <c r="B24" s="49">
        <v>19</v>
      </c>
      <c r="C24" s="6"/>
      <c r="D24" s="50"/>
      <c r="E24" s="51"/>
      <c r="F24" s="27">
        <f>IF(OR(AND($I$3&gt;=$L$5,E24=pirkimai!$A$1,Skaičiavimai!D24&gt;=$I$5),AND($I$3&gt;=$L$5,E24=pirkimai!$A$2,Skaičiavimai!D24&gt;=$I$5)),1,0)</f>
        <v>0</v>
      </c>
    </row>
    <row r="25" spans="2:8" ht="24.75" customHeight="1" x14ac:dyDescent="0.35">
      <c r="B25" s="49">
        <v>20</v>
      </c>
      <c r="C25" s="6"/>
      <c r="D25" s="50"/>
      <c r="E25" s="51"/>
      <c r="F25" s="27">
        <f>IF(OR(AND($I$3&gt;=$L$5,E25=pirkimai!$A$1,Skaičiavimai!D25&gt;=$I$5),AND($I$3&gt;=$L$5,E25=pirkimai!$A$2,Skaičiavimai!D25&gt;=$I$5)),1,0)</f>
        <v>0</v>
      </c>
    </row>
    <row r="26" spans="2:8" ht="24.75" customHeight="1" x14ac:dyDescent="0.35">
      <c r="B26" s="49">
        <v>21</v>
      </c>
      <c r="C26" s="6"/>
      <c r="D26" s="50"/>
      <c r="E26" s="51"/>
      <c r="F26" s="27">
        <f>IF(OR(AND($I$3&gt;=$L$5,E26=pirkimai!$A$1,Skaičiavimai!D26&gt;=$I$5),AND($I$3&gt;=$L$5,E26=pirkimai!$A$2,Skaičiavimai!D26&gt;=$I$5)),1,0)</f>
        <v>0</v>
      </c>
    </row>
    <row r="27" spans="2:8" ht="24.75" customHeight="1" x14ac:dyDescent="0.35">
      <c r="B27" s="49">
        <v>22</v>
      </c>
      <c r="C27" s="6"/>
      <c r="D27" s="50"/>
      <c r="E27" s="51"/>
      <c r="F27" s="27">
        <f>IF(OR(AND($I$3&gt;=$L$5,E27=pirkimai!$A$1,Skaičiavimai!D27&gt;=$I$5),AND($I$3&gt;=$L$5,E27=pirkimai!$A$2,Skaičiavimai!D27&gt;=$I$5)),1,0)</f>
        <v>0</v>
      </c>
    </row>
    <row r="28" spans="2:8" ht="24.75" customHeight="1" x14ac:dyDescent="0.35">
      <c r="B28" s="49">
        <v>23</v>
      </c>
      <c r="C28" s="6"/>
      <c r="D28" s="50"/>
      <c r="E28" s="51"/>
      <c r="F28" s="27">
        <f>IF(OR(AND($I$3&gt;=$L$5,E28=pirkimai!$A$1,Skaičiavimai!D28&gt;=$I$5),AND($I$3&gt;=$L$5,E28=pirkimai!$A$2,Skaičiavimai!D28&gt;=$I$5)),1,0)</f>
        <v>0</v>
      </c>
    </row>
    <row r="29" spans="2:8" ht="24.75" customHeight="1" x14ac:dyDescent="0.35">
      <c r="B29" s="49">
        <v>24</v>
      </c>
      <c r="C29" s="6"/>
      <c r="D29" s="50"/>
      <c r="E29" s="51"/>
      <c r="F29" s="27">
        <f>IF(OR(AND($I$3&gt;=$L$5,E29=pirkimai!$A$1,Skaičiavimai!D29&gt;=$I$5),AND($I$3&gt;=$L$5,E29=pirkimai!$A$2,Skaičiavimai!D29&gt;=$I$5)),1,0)</f>
        <v>0</v>
      </c>
    </row>
    <row r="30" spans="2:8" ht="24.75" customHeight="1" x14ac:dyDescent="0.35">
      <c r="B30" s="49">
        <v>25</v>
      </c>
      <c r="C30" s="6"/>
      <c r="D30" s="50"/>
      <c r="E30" s="51"/>
      <c r="F30" s="27">
        <f>IF(OR(AND($I$3&gt;=$L$5,E30=pirkimai!$A$1,Skaičiavimai!D30&gt;=$I$5),AND($I$3&gt;=$L$5,E30=pirkimai!$A$2,Skaičiavimai!D30&gt;=$I$5)),1,0)</f>
        <v>0</v>
      </c>
    </row>
    <row r="31" spans="2:8" ht="24.75" customHeight="1" x14ac:dyDescent="0.35">
      <c r="B31" s="49">
        <v>26</v>
      </c>
      <c r="C31" s="6"/>
      <c r="D31" s="50"/>
      <c r="E31" s="51"/>
      <c r="F31" s="27">
        <f>IF(OR(AND($I$3&gt;=$L$5,E31=pirkimai!$A$1,Skaičiavimai!D31&gt;=$I$5),AND($I$3&gt;=$L$5,E31=pirkimai!$A$2,Skaičiavimai!D31&gt;=$I$5)),1,0)</f>
        <v>0</v>
      </c>
    </row>
    <row r="32" spans="2:8" ht="24.75" customHeight="1" x14ac:dyDescent="0.35">
      <c r="B32" s="49">
        <v>27</v>
      </c>
      <c r="C32" s="6"/>
      <c r="D32" s="50"/>
      <c r="E32" s="51"/>
      <c r="F32" s="27">
        <f>IF(OR(AND($I$3&gt;=$L$5,E32=pirkimai!$A$1,Skaičiavimai!D32&gt;=$I$5),AND($I$3&gt;=$L$5,E32=pirkimai!$A$2,Skaičiavimai!D32&gt;=$I$5)),1,0)</f>
        <v>0</v>
      </c>
    </row>
    <row r="33" spans="2:6" ht="24.75" customHeight="1" x14ac:dyDescent="0.35">
      <c r="B33" s="49">
        <v>28</v>
      </c>
      <c r="C33" s="6"/>
      <c r="D33" s="50"/>
      <c r="E33" s="51"/>
      <c r="F33" s="27">
        <f>IF(OR(AND($I$3&gt;=$L$5,E33=pirkimai!$A$1,Skaičiavimai!D33&gt;=$I$5),AND($I$3&gt;=$L$5,E33=pirkimai!$A$2,Skaičiavimai!D33&gt;=$I$5)),1,0)</f>
        <v>0</v>
      </c>
    </row>
    <row r="34" spans="2:6" ht="24.75" customHeight="1" x14ac:dyDescent="0.35">
      <c r="B34" s="49">
        <v>29</v>
      </c>
      <c r="C34" s="6"/>
      <c r="D34" s="50"/>
      <c r="E34" s="51"/>
      <c r="F34" s="27">
        <f>IF(OR(AND($I$3&gt;=$L$5,E34=pirkimai!$A$1,Skaičiavimai!D34&gt;=$I$5),AND($I$3&gt;=$L$5,E34=pirkimai!$A$2,Skaičiavimai!D34&gt;=$I$5)),1,0)</f>
        <v>0</v>
      </c>
    </row>
    <row r="35" spans="2:6" ht="24.75" customHeight="1" x14ac:dyDescent="0.35">
      <c r="B35" s="49">
        <v>30</v>
      </c>
      <c r="C35" s="6"/>
      <c r="D35" s="50"/>
      <c r="E35" s="51"/>
      <c r="F35" s="27">
        <f>IF(OR(AND($I$3&gt;=$L$5,E35=pirkimai!$A$1,Skaičiavimai!D35&gt;=$I$5),AND($I$3&gt;=$L$5,E35=pirkimai!$A$2,Skaičiavimai!D35&gt;=$I$5)),1,0)</f>
        <v>0</v>
      </c>
    </row>
    <row r="36" spans="2:6" ht="24.75" customHeight="1" x14ac:dyDescent="0.35">
      <c r="B36" s="49">
        <v>31</v>
      </c>
      <c r="C36" s="6"/>
      <c r="D36" s="50"/>
      <c r="E36" s="51"/>
      <c r="F36" s="27">
        <f>IF(OR(AND($I$3&gt;=$L$5,E36=pirkimai!$A$1,Skaičiavimai!D36&gt;=$I$5),AND($I$3&gt;=$L$5,E36=pirkimai!$A$2,Skaičiavimai!D36&gt;=$I$5)),1,0)</f>
        <v>0</v>
      </c>
    </row>
    <row r="37" spans="2:6" ht="24.75" customHeight="1" x14ac:dyDescent="0.35">
      <c r="B37" s="49">
        <v>32</v>
      </c>
      <c r="C37" s="6"/>
      <c r="D37" s="50"/>
      <c r="E37" s="51"/>
      <c r="F37" s="27">
        <f>IF(OR(AND($I$3&gt;=$L$5,E37=pirkimai!$A$1,Skaičiavimai!D37&gt;=$I$5),AND($I$3&gt;=$L$5,E37=pirkimai!$A$2,Skaičiavimai!D37&gt;=$I$5)),1,0)</f>
        <v>0</v>
      </c>
    </row>
    <row r="38" spans="2:6" ht="24.75" customHeight="1" x14ac:dyDescent="0.35">
      <c r="B38" s="49">
        <v>33</v>
      </c>
      <c r="C38" s="6"/>
      <c r="D38" s="50"/>
      <c r="E38" s="51"/>
      <c r="F38" s="27">
        <f>IF(OR(AND($I$3&gt;=$L$5,E38=pirkimai!$A$1,Skaičiavimai!D38&gt;=$I$5),AND($I$3&gt;=$L$5,E38=pirkimai!$A$2,Skaičiavimai!D38&gt;=$I$5)),1,0)</f>
        <v>0</v>
      </c>
    </row>
    <row r="39" spans="2:6" ht="24.75" customHeight="1" x14ac:dyDescent="0.35">
      <c r="B39" s="49">
        <v>34</v>
      </c>
      <c r="C39" s="6"/>
      <c r="D39" s="50"/>
      <c r="E39" s="51"/>
      <c r="F39" s="27">
        <f>IF(OR(AND($I$3&gt;=$L$5,E39=pirkimai!$A$1,Skaičiavimai!D39&gt;=$I$5),AND($I$3&gt;=$L$5,E39=pirkimai!$A$2,Skaičiavimai!D39&gt;=$I$5)),1,0)</f>
        <v>0</v>
      </c>
    </row>
    <row r="40" spans="2:6" ht="24.75" customHeight="1" x14ac:dyDescent="0.35">
      <c r="B40" s="49">
        <v>35</v>
      </c>
      <c r="C40" s="6"/>
      <c r="D40" s="50"/>
      <c r="E40" s="51"/>
      <c r="F40" s="27">
        <f>IF(OR(AND($I$3&gt;=$L$5,E40=pirkimai!$A$1,Skaičiavimai!D40&gt;=$I$5),AND($I$3&gt;=$L$5,E40=pirkimai!$A$2,Skaičiavimai!D40&gt;=$I$5)),1,0)</f>
        <v>0</v>
      </c>
    </row>
    <row r="41" spans="2:6" ht="24.75" customHeight="1" x14ac:dyDescent="0.35">
      <c r="B41" s="49">
        <v>36</v>
      </c>
      <c r="C41" s="6"/>
      <c r="D41" s="50"/>
      <c r="E41" s="51"/>
      <c r="F41" s="27">
        <f>IF(OR(AND($I$3&gt;=$L$5,E41=pirkimai!$A$1,Skaičiavimai!D41&gt;=$I$5),AND($I$3&gt;=$L$5,E41=pirkimai!$A$2,Skaičiavimai!D41&gt;=$I$5)),1,0)</f>
        <v>0</v>
      </c>
    </row>
    <row r="42" spans="2:6" ht="24.75" customHeight="1" x14ac:dyDescent="0.35">
      <c r="B42" s="49">
        <v>37</v>
      </c>
      <c r="C42" s="6"/>
      <c r="D42" s="50"/>
      <c r="E42" s="51"/>
      <c r="F42" s="27">
        <f>IF(OR(AND($I$3&gt;=$L$5,E42=pirkimai!$A$1,Skaičiavimai!D42&gt;=$I$5),AND($I$3&gt;=$L$5,E42=pirkimai!$A$2,Skaičiavimai!D42&gt;=$I$5)),1,0)</f>
        <v>0</v>
      </c>
    </row>
    <row r="43" spans="2:6" ht="24.75" customHeight="1" x14ac:dyDescent="0.35">
      <c r="B43" s="49">
        <v>38</v>
      </c>
      <c r="C43" s="6"/>
      <c r="D43" s="50"/>
      <c r="E43" s="51"/>
      <c r="F43" s="27">
        <f>IF(OR(AND($I$3&gt;=$L$5,E43=pirkimai!$A$1,Skaičiavimai!D43&gt;=$I$5),AND($I$3&gt;=$L$5,E43=pirkimai!$A$2,Skaičiavimai!D43&gt;=$I$5)),1,0)</f>
        <v>0</v>
      </c>
    </row>
    <row r="44" spans="2:6" ht="24.75" customHeight="1" x14ac:dyDescent="0.35">
      <c r="B44" s="49">
        <v>39</v>
      </c>
      <c r="C44" s="6"/>
      <c r="D44" s="50"/>
      <c r="E44" s="51"/>
      <c r="F44" s="27">
        <f>IF(OR(AND($I$3&gt;=$L$5,E44=pirkimai!$A$1,Skaičiavimai!D44&gt;=$I$5),AND($I$3&gt;=$L$5,E44=pirkimai!$A$2,Skaičiavimai!D44&gt;=$I$5)),1,0)</f>
        <v>0</v>
      </c>
    </row>
    <row r="45" spans="2:6" ht="24.75" customHeight="1" x14ac:dyDescent="0.35">
      <c r="B45" s="49">
        <v>40</v>
      </c>
      <c r="C45" s="6"/>
      <c r="D45" s="50"/>
      <c r="E45" s="51"/>
      <c r="F45" s="27">
        <f>IF(OR(AND($I$3&gt;=$L$5,E45=pirkimai!$A$1,Skaičiavimai!D45&gt;=$I$5),AND($I$3&gt;=$L$5,E45=pirkimai!$A$2,Skaičiavimai!D45&gt;=$I$5)),1,0)</f>
        <v>0</v>
      </c>
    </row>
    <row r="46" spans="2:6" ht="24.75" customHeight="1" x14ac:dyDescent="0.35">
      <c r="B46" s="49">
        <v>41</v>
      </c>
      <c r="C46" s="6"/>
      <c r="D46" s="50"/>
      <c r="E46" s="51"/>
      <c r="F46" s="27">
        <f>IF(OR(AND($I$3&gt;=$L$5,E46=pirkimai!$A$1,Skaičiavimai!D46&gt;=$I$5),AND($I$3&gt;=$L$5,E46=pirkimai!$A$2,Skaičiavimai!D46&gt;=$I$5)),1,0)</f>
        <v>0</v>
      </c>
    </row>
    <row r="47" spans="2:6" ht="24.75" customHeight="1" x14ac:dyDescent="0.35">
      <c r="B47" s="49">
        <v>42</v>
      </c>
      <c r="C47" s="6"/>
      <c r="D47" s="50"/>
      <c r="E47" s="51"/>
      <c r="F47" s="27">
        <f>IF(OR(AND($I$3&gt;=$L$5,E47=pirkimai!$A$1,Skaičiavimai!D47&gt;=$I$5),AND($I$3&gt;=$L$5,E47=pirkimai!$A$2,Skaičiavimai!D47&gt;=$I$5)),1,0)</f>
        <v>0</v>
      </c>
    </row>
    <row r="48" spans="2:6" ht="24.75" customHeight="1" x14ac:dyDescent="0.35">
      <c r="B48" s="49">
        <v>43</v>
      </c>
      <c r="C48" s="6"/>
      <c r="D48" s="50"/>
      <c r="E48" s="51"/>
      <c r="F48" s="27">
        <f>IF(OR(AND($I$3&gt;=$L$5,E48=pirkimai!$A$1,Skaičiavimai!D48&gt;=$I$5),AND($I$3&gt;=$L$5,E48=pirkimai!$A$2,Skaičiavimai!D48&gt;=$I$5)),1,0)</f>
        <v>0</v>
      </c>
    </row>
    <row r="49" spans="2:6" ht="24.75" customHeight="1" x14ac:dyDescent="0.35">
      <c r="B49" s="49">
        <v>44</v>
      </c>
      <c r="C49" s="6"/>
      <c r="D49" s="50"/>
      <c r="E49" s="51"/>
      <c r="F49" s="27">
        <f>IF(OR(AND($I$3&gt;=$L$5,E49=pirkimai!$A$1,Skaičiavimai!D49&gt;=$I$5),AND($I$3&gt;=$L$5,E49=pirkimai!$A$2,Skaičiavimai!D49&gt;=$I$5)),1,0)</f>
        <v>0</v>
      </c>
    </row>
    <row r="50" spans="2:6" ht="24.75" customHeight="1" x14ac:dyDescent="0.35">
      <c r="B50" s="49">
        <v>45</v>
      </c>
      <c r="C50" s="6"/>
      <c r="D50" s="50"/>
      <c r="E50" s="51"/>
      <c r="F50" s="27">
        <f>IF(OR(AND($I$3&gt;=$L$5,E50=pirkimai!$A$1,Skaičiavimai!D50&gt;=$I$5),AND($I$3&gt;=$L$5,E50=pirkimai!$A$2,Skaičiavimai!D50&gt;=$I$5)),1,0)</f>
        <v>0</v>
      </c>
    </row>
    <row r="51" spans="2:6" ht="24.75" customHeight="1" x14ac:dyDescent="0.35">
      <c r="B51" s="49">
        <v>46</v>
      </c>
      <c r="C51" s="6"/>
      <c r="D51" s="50"/>
      <c r="E51" s="51"/>
      <c r="F51" s="27">
        <f>IF(OR(AND($I$3&gt;=$L$5,E51=pirkimai!$A$1,Skaičiavimai!D51&gt;=$I$5),AND($I$3&gt;=$L$5,E51=pirkimai!$A$2,Skaičiavimai!D51&gt;=$I$5)),1,0)</f>
        <v>0</v>
      </c>
    </row>
    <row r="52" spans="2:6" ht="24.75" customHeight="1" x14ac:dyDescent="0.35">
      <c r="B52" s="49">
        <v>47</v>
      </c>
      <c r="C52" s="6"/>
      <c r="D52" s="50"/>
      <c r="E52" s="51"/>
      <c r="F52" s="27">
        <f>IF(OR(AND($I$3&gt;=$L$5,E52=pirkimai!$A$1,Skaičiavimai!D52&gt;=$I$5),AND($I$3&gt;=$L$5,E52=pirkimai!$A$2,Skaičiavimai!D52&gt;=$I$5)),1,0)</f>
        <v>0</v>
      </c>
    </row>
    <row r="53" spans="2:6" ht="24.75" customHeight="1" x14ac:dyDescent="0.35">
      <c r="B53" s="49">
        <v>48</v>
      </c>
      <c r="C53" s="6"/>
      <c r="D53" s="50"/>
      <c r="E53" s="51"/>
      <c r="F53" s="27">
        <f>IF(OR(AND($I$3&gt;=$L$5,E53=pirkimai!$A$1,Skaičiavimai!D53&gt;=$I$5),AND($I$3&gt;=$L$5,E53=pirkimai!$A$2,Skaičiavimai!D53&gt;=$I$5)),1,0)</f>
        <v>0</v>
      </c>
    </row>
    <row r="54" spans="2:6" ht="24.75" customHeight="1" x14ac:dyDescent="0.35">
      <c r="B54" s="49">
        <v>49</v>
      </c>
      <c r="C54" s="6"/>
      <c r="D54" s="50"/>
      <c r="E54" s="51"/>
      <c r="F54" s="27">
        <f>IF(OR(AND($I$3&gt;=$L$5,E54=pirkimai!$A$1,Skaičiavimai!D54&gt;=$I$5),AND($I$3&gt;=$L$5,E54=pirkimai!$A$2,Skaičiavimai!D54&gt;=$I$5)),1,0)</f>
        <v>0</v>
      </c>
    </row>
    <row r="55" spans="2:6" ht="24.75" customHeight="1" x14ac:dyDescent="0.35">
      <c r="B55" s="49">
        <v>50</v>
      </c>
      <c r="C55" s="6"/>
      <c r="D55" s="50"/>
      <c r="E55" s="51"/>
      <c r="F55" s="27">
        <f>IF(OR(AND($I$3&gt;=$L$5,E55=pirkimai!$A$1,Skaičiavimai!D55&gt;=$I$5),AND($I$3&gt;=$L$5,E55=pirkimai!$A$2,Skaičiavimai!D55&gt;=$I$5)),1,0)</f>
        <v>0</v>
      </c>
    </row>
  </sheetData>
  <sheetProtection sheet="1" selectLockedCells="1"/>
  <mergeCells count="5">
    <mergeCell ref="H2:I2"/>
    <mergeCell ref="K9:P9"/>
    <mergeCell ref="K4:L4"/>
    <mergeCell ref="K10:P14"/>
    <mergeCell ref="D2:E3"/>
  </mergeCells>
  <conditionalFormatting sqref="D6:E55">
    <cfRule type="expression" dxfId="4" priority="38">
      <formula>AND($E6="Supaprastintas, mažos vertės",$I$10&gt;$I$6)</formula>
    </cfRule>
    <cfRule type="expression" dxfId="3" priority="39">
      <formula>AND($E6="Supaprastintas, ne mažos vertės",$I$9&gt;$I$4)</formula>
    </cfRule>
    <cfRule type="expression" dxfId="2" priority="40">
      <formula>$F6&gt;0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AE6956A1-6F97-4E2D-A0AC-087727808069}">
            <xm:f>AND($L$7=Instrukcija!$C$16,$L$5=Instrukcija!$B$10)</xm:f>
            <x14:dxf>
              <fill>
                <patternFill>
                  <bgColor rgb="FFFF0000"/>
                </patternFill>
              </fill>
            </x14:dxf>
          </x14:cfRule>
          <xm:sqref>D6:E55</xm:sqref>
        </x14:conditionalFormatting>
        <x14:conditionalFormatting xmlns:xm="http://schemas.microsoft.com/office/excel/2006/main">
          <x14:cfRule type="iconSet" priority="11" id="{C90FCFED-F6D4-4D60-BC35-4C982FE28BDA}">
            <x14:iconSet custom="1">
              <x14:cfvo type="percent">
                <xm:f>0</xm:f>
              </x14:cfvo>
              <x14:cfvo type="num" gte="0">
                <xm:f>$I$4</xm:f>
              </x14:cfvo>
              <x14:cfvo type="num">
                <xm:f>$I$4+0.01</xm:f>
              </x14:cfvo>
              <x14:cfIcon iconSet="3Symbols" iconId="2"/>
              <x14:cfIcon iconSet="3Symbols" iconId="2"/>
              <x14:cfIcon iconSet="3Symbols" iconId="0"/>
            </x14:iconSet>
          </x14:cfRule>
          <xm:sqref>I9</xm:sqref>
        </x14:conditionalFormatting>
        <x14:conditionalFormatting xmlns:xm="http://schemas.microsoft.com/office/excel/2006/main">
          <x14:cfRule type="iconSet" priority="36" id="{CDEC9CFD-5B3C-4B91-A4CC-FCBBB4A188AB}">
            <x14:iconSet custom="1">
              <x14:cfvo type="percent">
                <xm:f>0</xm:f>
              </x14:cfvo>
              <x14:cfvo type="num" gte="0">
                <xm:f>$I$6</xm:f>
              </x14:cfvo>
              <x14:cfvo type="num" gte="0">
                <xm:f>$I$6</xm:f>
              </x14:cfvo>
              <x14:cfIcon iconSet="3Symbols" iconId="2"/>
              <x14:cfIcon iconSet="3Symbols" iconId="0"/>
              <x14:cfIcon iconSet="3Symbols" iconId="0"/>
            </x14:iconSet>
          </x14:cfRule>
          <x14:cfRule type="iconSet" priority="37" id="{879EB2CE-F98C-45F0-BAF2-669C5A28C81D}">
            <x14:iconSet custom="1">
              <x14:cfvo type="percent">
                <xm:f>0</xm:f>
              </x14:cfvo>
              <x14:cfvo type="num" gte="0">
                <xm:f>"$J$4"</xm:f>
              </x14:cfvo>
              <x14:cfvo type="num" gte="0">
                <xm:f>"$J$4"</xm:f>
              </x14:cfvo>
              <x14:cfIcon iconSet="3Symbols" iconId="2"/>
              <x14:cfIcon iconSet="3Symbols" iconId="0"/>
              <x14:cfIcon iconSet="3Symbols" iconId="0"/>
            </x14:iconSet>
          </x14:cfRule>
          <xm:sqref>I10</xm:sqref>
        </x14:conditionalFormatting>
        <x14:conditionalFormatting xmlns:xm="http://schemas.microsoft.com/office/excel/2006/main">
          <x14:cfRule type="expression" priority="1" id="{53C66CEF-C037-423B-A590-294BC16B8E4C}">
            <xm:f>AND($L$5=Instrukcija!$B$10,$L$7=Instrukcija!$C$14)</xm:f>
            <x14:dxf>
              <fill>
                <patternFill>
                  <bgColor rgb="FFFF0000"/>
                </patternFill>
              </fill>
            </x14:dxf>
          </x14:cfRule>
          <x14:cfRule type="expression" priority="31" id="{02602CA7-9FC9-4EA9-A219-DA86F72FA4CC}">
            <xm:f>AND($L$5=Instrukcija!$B$10,$L$7=Instrukcija!$C$16)</xm:f>
            <x14:dxf>
              <fill>
                <patternFill>
                  <bgColor rgb="FFFF0000"/>
                </patternFill>
              </fill>
            </x14:dxf>
          </x14:cfRule>
          <xm:sqref>L5 L7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1034C59-EE8E-4FBE-8245-8506199DF25E}">
          <x14:formula1>
            <xm:f>pirkimai!$A$1:$A$3</xm:f>
          </x14:formula1>
          <xm:sqref>E6:E55</xm:sqref>
        </x14:dataValidation>
        <x14:dataValidation type="list" allowBlank="1" showInputMessage="1" showErrorMessage="1" xr:uid="{D81709F5-DB7B-45B5-84BB-C04377E53861}">
          <x14:formula1>
            <xm:f>Instrukcija!$B$5:$B$10</xm:f>
          </x14:formula1>
          <xm:sqref>L5</xm:sqref>
        </x14:dataValidation>
        <x14:dataValidation type="list" allowBlank="1" showInputMessage="1" showErrorMessage="1" xr:uid="{708F8957-C907-4A9E-A14E-04B6CA1129DF}">
          <x14:formula1>
            <xm:f>Instrukcija!$C$14:$C$17</xm:f>
          </x14:formula1>
          <xm:sqref>L7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7082-A19B-49F0-94FD-BBE72BD53DF6}">
  <dimension ref="B1:N111"/>
  <sheetViews>
    <sheetView showGridLines="0" zoomScaleNormal="100" workbookViewId="0">
      <selection activeCell="B1" sqref="B1"/>
    </sheetView>
  </sheetViews>
  <sheetFormatPr defaultRowHeight="14.4" x14ac:dyDescent="0.3"/>
  <cols>
    <col min="1" max="1" width="5.33203125" customWidth="1"/>
    <col min="2" max="2" width="31.88671875" customWidth="1"/>
    <col min="3" max="3" width="68.88671875" bestFit="1" customWidth="1"/>
    <col min="4" max="4" width="70.33203125" customWidth="1"/>
    <col min="5" max="5" width="5.109375" customWidth="1"/>
  </cols>
  <sheetData>
    <row r="1" spans="2:14" ht="9" customHeight="1" x14ac:dyDescent="0.3"/>
    <row r="2" spans="2:14" x14ac:dyDescent="0.3">
      <c r="B2" s="75" t="s">
        <v>58</v>
      </c>
      <c r="C2" s="76"/>
      <c r="D2" s="76"/>
    </row>
    <row r="3" spans="2:14" ht="93" customHeight="1" x14ac:dyDescent="0.3">
      <c r="B3" s="76"/>
      <c r="C3" s="76"/>
      <c r="D3" s="76"/>
    </row>
    <row r="4" spans="2:14" x14ac:dyDescent="0.3">
      <c r="B4" s="4" t="s">
        <v>19</v>
      </c>
      <c r="C4" s="4" t="s">
        <v>18</v>
      </c>
      <c r="D4" s="4" t="s">
        <v>21</v>
      </c>
      <c r="F4" s="74" t="s">
        <v>44</v>
      </c>
      <c r="G4" s="74"/>
      <c r="H4" s="74"/>
      <c r="I4" s="74"/>
      <c r="J4" s="74"/>
      <c r="K4" s="74"/>
      <c r="L4" s="74"/>
      <c r="M4" s="74"/>
      <c r="N4" s="74"/>
    </row>
    <row r="5" spans="2:14" ht="57.6" x14ac:dyDescent="0.3">
      <c r="B5" s="28">
        <v>140000</v>
      </c>
      <c r="C5" s="2" t="s">
        <v>14</v>
      </c>
      <c r="D5" s="32" t="s">
        <v>43</v>
      </c>
      <c r="F5" s="74"/>
      <c r="G5" s="74"/>
      <c r="H5" s="74"/>
      <c r="I5" s="74"/>
      <c r="J5" s="74"/>
      <c r="K5" s="74"/>
      <c r="L5" s="74"/>
      <c r="M5" s="74"/>
      <c r="N5" s="74"/>
    </row>
    <row r="6" spans="2:14" ht="72.75" customHeight="1" x14ac:dyDescent="0.3">
      <c r="B6" s="28">
        <v>215000</v>
      </c>
      <c r="C6" s="2" t="s">
        <v>20</v>
      </c>
      <c r="D6" s="2" t="s">
        <v>24</v>
      </c>
    </row>
    <row r="7" spans="2:14" ht="43.2" x14ac:dyDescent="0.3">
      <c r="B7" s="28">
        <v>750000</v>
      </c>
      <c r="C7" s="2" t="s">
        <v>15</v>
      </c>
      <c r="D7" s="3"/>
    </row>
    <row r="8" spans="2:14" ht="28.8" x14ac:dyDescent="0.3">
      <c r="B8" s="28">
        <v>431000</v>
      </c>
      <c r="C8" s="2" t="s">
        <v>16</v>
      </c>
      <c r="D8" s="77" t="s">
        <v>23</v>
      </c>
    </row>
    <row r="9" spans="2:14" ht="57.6" x14ac:dyDescent="0.3">
      <c r="B9" s="28">
        <v>1000000</v>
      </c>
      <c r="C9" s="2" t="s">
        <v>17</v>
      </c>
      <c r="D9" s="78"/>
    </row>
    <row r="10" spans="2:14" x14ac:dyDescent="0.3">
      <c r="B10" s="28">
        <v>5382000</v>
      </c>
      <c r="C10" s="3" t="s">
        <v>22</v>
      </c>
      <c r="D10" s="3"/>
    </row>
    <row r="12" spans="2:14" ht="15" thickBot="1" x14ac:dyDescent="0.35"/>
    <row r="13" spans="2:14" ht="19.95" customHeight="1" x14ac:dyDescent="0.3">
      <c r="B13" s="70" t="s">
        <v>30</v>
      </c>
      <c r="C13" s="71"/>
      <c r="D13" s="72"/>
    </row>
    <row r="14" spans="2:14" ht="19.95" customHeight="1" x14ac:dyDescent="0.3">
      <c r="B14" s="29">
        <v>70000</v>
      </c>
      <c r="C14" s="20" t="s">
        <v>51</v>
      </c>
      <c r="D14" s="29">
        <v>70000</v>
      </c>
    </row>
    <row r="15" spans="2:14" ht="19.95" customHeight="1" thickBot="1" x14ac:dyDescent="0.35">
      <c r="B15" s="30">
        <v>174000</v>
      </c>
      <c r="C15" s="21" t="s">
        <v>52</v>
      </c>
      <c r="D15" s="30">
        <v>174000</v>
      </c>
    </row>
    <row r="16" spans="2:14" x14ac:dyDescent="0.3">
      <c r="B16" s="29">
        <v>58000</v>
      </c>
      <c r="C16" s="20" t="s">
        <v>53</v>
      </c>
      <c r="D16" s="29">
        <v>58000</v>
      </c>
    </row>
    <row r="17" spans="2:4" ht="15" thickBot="1" x14ac:dyDescent="0.35">
      <c r="B17" s="30">
        <v>145000</v>
      </c>
      <c r="C17" s="21" t="s">
        <v>54</v>
      </c>
      <c r="D17" s="30">
        <v>145000</v>
      </c>
    </row>
    <row r="19" spans="2:4" x14ac:dyDescent="0.3">
      <c r="B19" s="73" t="s">
        <v>50</v>
      </c>
      <c r="C19" s="73"/>
    </row>
    <row r="20" spans="2:4" x14ac:dyDescent="0.3">
      <c r="B20" s="31">
        <v>80000</v>
      </c>
      <c r="C20" s="20" t="s">
        <v>31</v>
      </c>
    </row>
    <row r="21" spans="2:4" ht="15" thickBot="1" x14ac:dyDescent="0.35">
      <c r="B21" s="31">
        <v>1000000</v>
      </c>
      <c r="C21" s="21" t="s">
        <v>32</v>
      </c>
    </row>
    <row r="23" spans="2:4" ht="372" customHeight="1" x14ac:dyDescent="0.3"/>
    <row r="26" spans="2:4" ht="15" thickBot="1" x14ac:dyDescent="0.35"/>
    <row r="27" spans="2:4" ht="128.4" customHeight="1" x14ac:dyDescent="0.3">
      <c r="B27" s="79" t="s">
        <v>27</v>
      </c>
      <c r="C27" s="80"/>
      <c r="D27" s="81"/>
    </row>
    <row r="28" spans="2:4" ht="112.2" customHeight="1" x14ac:dyDescent="0.3">
      <c r="B28" s="82" t="s">
        <v>28</v>
      </c>
      <c r="C28" s="83"/>
      <c r="D28" s="84"/>
    </row>
    <row r="29" spans="2:4" ht="87" customHeight="1" thickBot="1" x14ac:dyDescent="0.35">
      <c r="B29" s="67" t="s">
        <v>29</v>
      </c>
      <c r="C29" s="68"/>
      <c r="D29" s="69"/>
    </row>
    <row r="98" spans="2:9" x14ac:dyDescent="0.3">
      <c r="B98" s="43"/>
      <c r="C98" s="43"/>
      <c r="D98" s="43"/>
      <c r="E98" s="43"/>
      <c r="F98" s="43"/>
      <c r="G98" s="43"/>
      <c r="H98" s="43"/>
      <c r="I98" s="43"/>
    </row>
    <row r="99" spans="2:9" x14ac:dyDescent="0.3">
      <c r="B99" s="43"/>
      <c r="C99" s="43"/>
      <c r="D99" s="43"/>
      <c r="E99" s="43"/>
      <c r="F99" s="43"/>
      <c r="G99" s="43"/>
      <c r="H99" s="43"/>
      <c r="I99" s="43"/>
    </row>
    <row r="100" spans="2:9" x14ac:dyDescent="0.3">
      <c r="B100" s="43"/>
      <c r="C100" s="43"/>
      <c r="D100" s="43"/>
      <c r="E100" s="43"/>
      <c r="F100" s="43"/>
      <c r="G100" s="43"/>
      <c r="H100" s="43"/>
      <c r="I100" s="43"/>
    </row>
    <row r="101" spans="2:9" x14ac:dyDescent="0.3">
      <c r="B101" s="43"/>
      <c r="C101" s="43"/>
      <c r="D101" s="43"/>
      <c r="E101" s="43"/>
      <c r="F101" s="43"/>
      <c r="G101" s="43"/>
      <c r="H101" s="43"/>
      <c r="I101" s="43"/>
    </row>
    <row r="102" spans="2:9" x14ac:dyDescent="0.3">
      <c r="B102" s="44">
        <v>1000000</v>
      </c>
      <c r="C102" s="43" t="str">
        <f>DOLLAR(B102,2)</f>
        <v>1.000.000,00 €</v>
      </c>
      <c r="D102" s="43"/>
      <c r="E102" s="43"/>
      <c r="F102" s="43"/>
      <c r="G102" s="43"/>
      <c r="H102" s="43"/>
      <c r="I102" s="43"/>
    </row>
    <row r="103" spans="2:9" x14ac:dyDescent="0.3">
      <c r="B103" s="43"/>
      <c r="C103" s="43">
        <f>LEN(C102)-LEN(SUBSTITUTE(C102,",",""))</f>
        <v>1</v>
      </c>
      <c r="D103" s="43">
        <f>IF(ISNUMBER(FIND(",",C102,1)),FIND(",",C102,1),0)</f>
        <v>10</v>
      </c>
      <c r="E103" s="43"/>
      <c r="F103" s="43"/>
      <c r="G103" s="43"/>
      <c r="H103" s="43"/>
      <c r="I103" s="43"/>
    </row>
    <row r="104" spans="2:9" x14ac:dyDescent="0.3">
      <c r="B104" s="43"/>
      <c r="C104" s="43">
        <f>LEN(C102)-LEN(SUBSTITUTE(C102,".",""))</f>
        <v>2</v>
      </c>
      <c r="D104" s="43">
        <f>IF(ISNUMBER(FIND(".",C102,1)),FIND(".",C102,1),0)</f>
        <v>2</v>
      </c>
      <c r="E104" s="43"/>
      <c r="F104" s="43"/>
      <c r="G104" s="43"/>
      <c r="H104" s="43"/>
      <c r="I104" s="43"/>
    </row>
    <row r="105" spans="2:9" x14ac:dyDescent="0.3">
      <c r="B105" s="43"/>
      <c r="C105" s="43"/>
      <c r="D105" s="43" t="str">
        <f>IF(D103&gt;D104,"kablelis","taškelis")</f>
        <v>kablelis</v>
      </c>
      <c r="E105" s="43"/>
      <c r="F105" s="43"/>
      <c r="G105" s="43"/>
      <c r="H105" s="43"/>
      <c r="I105" s="43"/>
    </row>
    <row r="106" spans="2:9" x14ac:dyDescent="0.3">
      <c r="B106" s="43"/>
      <c r="C106" s="43"/>
      <c r="D106" s="43"/>
      <c r="E106" s="43"/>
      <c r="F106" s="43"/>
      <c r="G106" s="43"/>
      <c r="H106" s="43"/>
      <c r="I106" s="43"/>
    </row>
    <row r="107" spans="2:9" x14ac:dyDescent="0.3">
      <c r="B107" s="43"/>
      <c r="C107" s="43"/>
      <c r="D107" s="43"/>
      <c r="E107" s="43"/>
      <c r="F107" s="43"/>
      <c r="G107" s="43"/>
      <c r="H107" s="43"/>
      <c r="I107" s="43"/>
    </row>
    <row r="108" spans="2:9" x14ac:dyDescent="0.3">
      <c r="B108" s="43"/>
      <c r="C108" s="43"/>
      <c r="D108" s="43"/>
      <c r="E108" s="43"/>
      <c r="F108" s="43"/>
      <c r="G108" s="43"/>
      <c r="H108" s="43"/>
      <c r="I108" s="43"/>
    </row>
    <row r="109" spans="2:9" x14ac:dyDescent="0.3">
      <c r="B109" s="43"/>
      <c r="C109" s="43"/>
      <c r="D109" s="43"/>
      <c r="E109" s="43"/>
      <c r="F109" s="43"/>
      <c r="G109" s="43"/>
      <c r="H109" s="43"/>
      <c r="I109" s="43"/>
    </row>
    <row r="110" spans="2:9" x14ac:dyDescent="0.3">
      <c r="B110" s="43"/>
      <c r="C110" s="43"/>
      <c r="D110" s="43"/>
      <c r="E110" s="43"/>
      <c r="F110" s="43"/>
      <c r="G110" s="43"/>
      <c r="H110" s="43"/>
      <c r="I110" s="43"/>
    </row>
    <row r="111" spans="2:9" x14ac:dyDescent="0.3">
      <c r="B111" s="43"/>
      <c r="C111" s="43"/>
      <c r="D111" s="43"/>
      <c r="E111" s="43"/>
      <c r="F111" s="43"/>
      <c r="G111" s="43"/>
      <c r="H111" s="43"/>
      <c r="I111" s="43"/>
    </row>
  </sheetData>
  <sheetProtection selectLockedCells="1"/>
  <mergeCells count="8">
    <mergeCell ref="B29:D29"/>
    <mergeCell ref="B13:D13"/>
    <mergeCell ref="B19:C19"/>
    <mergeCell ref="F4:N5"/>
    <mergeCell ref="B2:D3"/>
    <mergeCell ref="D8:D9"/>
    <mergeCell ref="B27:D27"/>
    <mergeCell ref="B28:D28"/>
  </mergeCells>
  <hyperlinks>
    <hyperlink ref="D5" r:id="rId1" xr:uid="{2ADC5B38-0783-485E-A96B-14BA9632CE0F}"/>
  </hyperlinks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C1BC5-173B-4D96-8A93-EA96B5945A22}">
  <dimension ref="B2:E12"/>
  <sheetViews>
    <sheetView tabSelected="1" topLeftCell="A9" workbookViewId="0">
      <selection activeCell="E10" sqref="E10"/>
    </sheetView>
  </sheetViews>
  <sheetFormatPr defaultColWidth="9.109375" defaultRowHeight="14.4" x14ac:dyDescent="0.3"/>
  <cols>
    <col min="1" max="1" width="9.109375" style="34"/>
    <col min="2" max="2" width="10.33203125" style="34" customWidth="1"/>
    <col min="3" max="3" width="12" style="34" customWidth="1"/>
    <col min="4" max="4" width="60.109375" style="34" customWidth="1"/>
    <col min="5" max="16384" width="9.109375" style="34"/>
  </cols>
  <sheetData>
    <row r="2" spans="2:5" ht="23.4" x14ac:dyDescent="0.45">
      <c r="B2" s="39" t="s">
        <v>36</v>
      </c>
    </row>
    <row r="5" spans="2:5" x14ac:dyDescent="0.3">
      <c r="B5" s="35" t="s">
        <v>37</v>
      </c>
      <c r="C5" s="35" t="s">
        <v>38</v>
      </c>
      <c r="D5" s="36" t="s">
        <v>18</v>
      </c>
    </row>
    <row r="6" spans="2:5" x14ac:dyDescent="0.3">
      <c r="B6" s="36">
        <v>1</v>
      </c>
      <c r="C6" s="41">
        <v>43851</v>
      </c>
      <c r="D6" s="37" t="s">
        <v>39</v>
      </c>
      <c r="E6" s="40" t="s">
        <v>40</v>
      </c>
    </row>
    <row r="7" spans="2:5" ht="57.6" x14ac:dyDescent="0.3">
      <c r="B7" s="36">
        <v>2</v>
      </c>
      <c r="C7" s="41">
        <v>43886</v>
      </c>
      <c r="D7" s="38" t="s">
        <v>45</v>
      </c>
      <c r="E7" s="40" t="s">
        <v>46</v>
      </c>
    </row>
    <row r="8" spans="2:5" ht="83.25" customHeight="1" x14ac:dyDescent="0.3">
      <c r="B8" s="36">
        <v>3</v>
      </c>
      <c r="C8" s="41">
        <v>44527</v>
      </c>
      <c r="D8" s="42" t="s">
        <v>48</v>
      </c>
      <c r="E8" s="40" t="s">
        <v>47</v>
      </c>
    </row>
    <row r="9" spans="2:5" ht="83.25" customHeight="1" x14ac:dyDescent="0.3">
      <c r="B9" s="36">
        <v>4</v>
      </c>
      <c r="C9" s="41">
        <v>44911</v>
      </c>
      <c r="D9" s="42" t="s">
        <v>49</v>
      </c>
      <c r="E9" s="40" t="s">
        <v>56</v>
      </c>
    </row>
    <row r="10" spans="2:5" ht="83.25" customHeight="1" x14ac:dyDescent="0.3">
      <c r="B10" s="36">
        <v>5</v>
      </c>
      <c r="C10" s="41">
        <v>44918</v>
      </c>
      <c r="D10" s="42" t="s">
        <v>55</v>
      </c>
      <c r="E10" s="40" t="s">
        <v>59</v>
      </c>
    </row>
    <row r="11" spans="2:5" ht="83.25" customHeight="1" x14ac:dyDescent="0.3">
      <c r="B11" s="36">
        <v>6</v>
      </c>
      <c r="C11" s="41">
        <v>45021</v>
      </c>
      <c r="D11" s="42" t="s">
        <v>57</v>
      </c>
    </row>
    <row r="12" spans="2:5" x14ac:dyDescent="0.3">
      <c r="B12" s="34" t="s">
        <v>41</v>
      </c>
      <c r="D12" s="40" t="s">
        <v>42</v>
      </c>
    </row>
  </sheetData>
  <hyperlinks>
    <hyperlink ref="E6" r:id="rId1" xr:uid="{D79079A2-937F-4286-A44F-B64DED27BDEE}"/>
    <hyperlink ref="D12" r:id="rId2" xr:uid="{D90C7BCE-54EF-472E-939F-B3CDD7D010C0}"/>
    <hyperlink ref="E7" r:id="rId3" xr:uid="{1D4FE33C-B7BB-48AA-B513-BA6F54B797DB}"/>
    <hyperlink ref="E8" r:id="rId4" xr:uid="{26F9A5CF-AF32-42E9-9E11-86BAD069A886}"/>
    <hyperlink ref="E9" r:id="rId5" xr:uid="{B0A90925-4681-4926-ABD7-FD0A880A7895}"/>
    <hyperlink ref="E10" r:id="rId6" xr:uid="{084D99AC-801D-4D96-990B-8B4E80BE94AA}"/>
  </hyperlinks>
  <pageMargins left="0.7" right="0.7" top="0.75" bottom="0.75" header="0.3" footer="0.3"/>
  <pageSetup paperSize="9" orientation="portrait" verticalDpi="0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5527F-6C76-46B4-8E57-3CB2896163DD}">
  <dimension ref="A1:A3"/>
  <sheetViews>
    <sheetView workbookViewId="0">
      <selection sqref="A1:A3"/>
    </sheetView>
  </sheetViews>
  <sheetFormatPr defaultRowHeight="14.4" x14ac:dyDescent="0.3"/>
  <cols>
    <col min="5" max="5" width="15.33203125" bestFit="1" customWidth="1"/>
  </cols>
  <sheetData>
    <row r="1" spans="1:1" x14ac:dyDescent="0.3">
      <c r="A1" t="s">
        <v>10</v>
      </c>
    </row>
    <row r="2" spans="1:1" x14ac:dyDescent="0.3">
      <c r="A2" s="1" t="s">
        <v>11</v>
      </c>
    </row>
    <row r="3" spans="1:1" x14ac:dyDescent="0.3">
      <c r="A3" t="s">
        <v>4</v>
      </c>
    </row>
  </sheetData>
  <sheetProtection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4</vt:i4>
      </vt:variant>
    </vt:vector>
  </HeadingPairs>
  <TitlesOfParts>
    <vt:vector size="8" baseType="lpstr">
      <vt:lpstr>Skaičiavimai</vt:lpstr>
      <vt:lpstr>Instrukcija</vt:lpstr>
      <vt:lpstr>Versijos</vt:lpstr>
      <vt:lpstr>pirkimai</vt:lpstr>
      <vt:lpstr>DEF</vt:lpstr>
      <vt:lpstr>RIBOSP</vt:lpstr>
      <vt:lpstr>Taisykl</vt:lpstr>
      <vt:lpstr>Taisykles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Gediminas Golcevas</dc:creator>
  <cp:lastModifiedBy>Viktorija Namavičienė</cp:lastModifiedBy>
  <dcterms:created xsi:type="dcterms:W3CDTF">2018-12-21T18:22:46Z</dcterms:created>
  <dcterms:modified xsi:type="dcterms:W3CDTF">2023-12-06T14:48:51Z</dcterms:modified>
</cp:coreProperties>
</file>